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8460" windowHeight="6120" tabRatio="724" activeTab="0"/>
  </bookViews>
  <sheets>
    <sheet name="Part-I" sheetId="1" r:id="rId1"/>
    <sheet name="Part-II " sheetId="2" r:id="rId2"/>
    <sheet name="Part-III" sheetId="3" r:id="rId3"/>
    <sheet name="Part-IV" sheetId="4" r:id="rId4"/>
  </sheets>
  <definedNames>
    <definedName name="_xlnm.Print_Area" localSheetId="0">'Part-I'!$A$1:$U$27</definedName>
    <definedName name="_xlnm.Print_Area" localSheetId="1">'Part-II '!$A$1:$N$29</definedName>
    <definedName name="_xlnm.Print_Area" localSheetId="2">'Part-III'!$A$1:$Q$36</definedName>
    <definedName name="_xlnm.Print_Area" localSheetId="3">'Part-IV'!$A$1:$BJ$30</definedName>
    <definedName name="_xlnm.Print_Titles" localSheetId="0">'Part-I'!$7:$7</definedName>
    <definedName name="_xlnm.Print_Titles" localSheetId="1">'Part-II '!$7:$7</definedName>
    <definedName name="_xlnm.Print_Titles" localSheetId="2">'Part-III'!$9:$9</definedName>
    <definedName name="_xlnm.Print_Titles" localSheetId="3">'Part-IV'!$10:$10</definedName>
  </definedNames>
  <calcPr fullCalcOnLoad="1"/>
</workbook>
</file>

<file path=xl/comments3.xml><?xml version="1.0" encoding="utf-8"?>
<comments xmlns="http://schemas.openxmlformats.org/spreadsheetml/2006/main">
  <authors>
    <author>NREGS-1</author>
  </authors>
  <commentList>
    <comment ref="P27" authorId="0">
      <text>
        <r>
          <rPr>
            <b/>
            <sz val="8"/>
            <rFont val="Tahoma"/>
            <family val="2"/>
          </rPr>
          <t>NREGS-1: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AS ON 31-03-08</t>
        </r>
      </text>
    </comment>
    <comment ref="M26" authorId="0">
      <text>
        <r>
          <rPr>
            <b/>
            <sz val="8"/>
            <rFont val="Tahoma"/>
            <family val="2"/>
          </rPr>
          <t>NREGS-1: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up to 31-03-08
</t>
        </r>
      </text>
    </comment>
  </commentList>
</comments>
</file>

<file path=xl/sharedStrings.xml><?xml version="1.0" encoding="utf-8"?>
<sst xmlns="http://schemas.openxmlformats.org/spreadsheetml/2006/main" count="258" uniqueCount="93">
  <si>
    <t>Maynaguri</t>
  </si>
  <si>
    <t>Kumargram</t>
  </si>
  <si>
    <t>Name of the Block</t>
  </si>
  <si>
    <t>Sadar</t>
  </si>
  <si>
    <t>Rajganj</t>
  </si>
  <si>
    <t>Dhupguri</t>
  </si>
  <si>
    <t>Mal</t>
  </si>
  <si>
    <t>Matiali</t>
  </si>
  <si>
    <t>Nagrakata</t>
  </si>
  <si>
    <t>Falakata</t>
  </si>
  <si>
    <t>Madarihat-Birpara</t>
  </si>
  <si>
    <t>Kalchini</t>
  </si>
  <si>
    <t>Alipurduar-I</t>
  </si>
  <si>
    <t>Alipurduar-II</t>
  </si>
  <si>
    <t>Total</t>
  </si>
  <si>
    <t>No. of Household</t>
  </si>
  <si>
    <t>Jalpaiguri District</t>
  </si>
  <si>
    <t>Sl. No.</t>
  </si>
  <si>
    <t>National Rural Employment Gurantee Act (NREGA)</t>
  </si>
  <si>
    <t>MONTHLY PROGRESS REPORT</t>
  </si>
  <si>
    <t>Other</t>
  </si>
  <si>
    <t>Central</t>
  </si>
  <si>
    <t>State</t>
  </si>
  <si>
    <t>Misc. Receipt</t>
  </si>
  <si>
    <t xml:space="preserve">Cummulative Expenditure </t>
  </si>
  <si>
    <t>On unskilled wage</t>
  </si>
  <si>
    <t>On semi-skilled and skilled wage</t>
  </si>
  <si>
    <t>On Contingency</t>
  </si>
  <si>
    <t>Rural Connectivity</t>
  </si>
  <si>
    <t>Others</t>
  </si>
  <si>
    <t>(Rs. in lakh)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</si>
  <si>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</si>
  <si>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r>
      <t xml:space="preserve">Total             </t>
    </r>
    <r>
      <rPr>
        <b/>
        <i/>
        <sz val="8"/>
        <rFont val="CG Omega"/>
        <family val="2"/>
      </rPr>
      <t xml:space="preserve">  (9+10+11+12)</t>
    </r>
  </si>
  <si>
    <t>Employment Generated ( In lakh Mandays) Cummulative for the year</t>
  </si>
  <si>
    <t>On material</t>
  </si>
  <si>
    <t>Released last year but received during the current year</t>
  </si>
  <si>
    <t>Line Deptt.</t>
  </si>
  <si>
    <t>Zilla Parishad</t>
  </si>
  <si>
    <t>G.T.</t>
  </si>
  <si>
    <t>Release During the Current Year by the Govt. to Z.P.</t>
  </si>
  <si>
    <t>Release During the Current Year to P.S./ Line Deptt.</t>
  </si>
  <si>
    <t>National Rural Employment Gurantee Act (N.R.E.G.A.)</t>
  </si>
  <si>
    <t>SCs</t>
  </si>
  <si>
    <t>STs</t>
  </si>
  <si>
    <t>Households</t>
  </si>
  <si>
    <t>Persondays</t>
  </si>
  <si>
    <t xml:space="preserve">Total                       </t>
  </si>
  <si>
    <t>No. of Days Worked by Women in Col. 10</t>
  </si>
  <si>
    <t>Disabled beneficiaries out of col. 9</t>
  </si>
  <si>
    <t>Unit</t>
  </si>
  <si>
    <t>Completed works</t>
  </si>
  <si>
    <t xml:space="preserve">Water Conservation and water harvesting </t>
  </si>
  <si>
    <t>Ongoing Works</t>
  </si>
  <si>
    <t>Draught Proofing</t>
  </si>
  <si>
    <t>No.</t>
  </si>
  <si>
    <t>Micro Irrigation Works</t>
  </si>
  <si>
    <t>Kms.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</si>
  <si>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</si>
  <si>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</si>
  <si>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</si>
  <si>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</si>
  <si>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Any other activity (approved by MRD)</t>
  </si>
  <si>
    <t>No. of households issued job cards (till the reporting month)</t>
  </si>
  <si>
    <t>Households demanded up to previous month</t>
  </si>
  <si>
    <t>Addl. Household demand during month</t>
  </si>
  <si>
    <t>No. of Household who have demanded wage employment</t>
  </si>
  <si>
    <t>Households provided up to previous month</t>
  </si>
  <si>
    <t>Addl. Household provided during month</t>
  </si>
  <si>
    <t>No. of Household who have provided wage employment (out of col. 3)</t>
  </si>
  <si>
    <t>Out of total of column 4, no. of individual applicants provided employment during the month</t>
  </si>
  <si>
    <t>No. of women provided employment out of col. 5</t>
  </si>
  <si>
    <t>cummulative number of households which have completed 100 days of employment</t>
  </si>
  <si>
    <t>Households (3+5+7)</t>
  </si>
  <si>
    <t>Persondays (4+6+8)</t>
  </si>
  <si>
    <t>Cu. Mt.</t>
  </si>
  <si>
    <t>Hec.</t>
  </si>
  <si>
    <t>Expenditure (lac)</t>
  </si>
  <si>
    <t xml:space="preserve">Monitoring Format for Monthly Report Under </t>
  </si>
  <si>
    <t>Actual O.B. as on 01.04.07</t>
  </si>
  <si>
    <t>No. of land reform / IAY beneficiary out of col. 9</t>
  </si>
  <si>
    <t>this column should be = to col. no. 4 of Part-I</t>
  </si>
  <si>
    <t>No. of Application Registerd</t>
  </si>
  <si>
    <t>1(A)</t>
  </si>
  <si>
    <t>Differece</t>
  </si>
  <si>
    <t>Job Card Issued up to 15-09-2007</t>
  </si>
  <si>
    <t xml:space="preserve">nos. of job card reduced from prev. month. 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</si>
  <si>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</si>
  <si>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No. of Application Registered as on 15-12-07</t>
  </si>
  <si>
    <t>AS on 15-01-08</t>
  </si>
  <si>
    <t>Employment Generation Under NREGA During the year 2007-08 Up to the Month of March' 08</t>
  </si>
  <si>
    <t>Financial Performance Under NREGA During the year 2007-08 Up to the Month of March' 08</t>
  </si>
  <si>
    <t>Physical Performance Under NREGA During the year 2007-08 Up to the Month of March' 08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</si>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</sst>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0"/>
    <numFmt numFmtId="179" formatCode="0.00000000000"/>
    <numFmt numFmtId="180" formatCode="0.000000000000"/>
    <numFmt numFmtId="181" formatCode="0.000%"/>
    <numFmt numFmtId="182" formatCode="0.0000%"/>
    <numFmt numFmtId="183" formatCode="0.00000%"/>
  </numFmts>
  <fonts count="89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sz val="14"/>
      <name val="Copperplate Gothic Light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name val="CG Omega"/>
      <family val="2"/>
    </font>
    <font>
      <b/>
      <sz val="11"/>
      <name val="CG Omega"/>
      <family val="2"/>
    </font>
    <font>
      <b/>
      <i/>
      <u val="single"/>
      <sz val="10"/>
      <name val="CG Omega"/>
      <family val="2"/>
    </font>
    <font>
      <b/>
      <sz val="11"/>
      <name val="Book Antiqua"/>
      <family val="1"/>
    </font>
    <font>
      <b/>
      <sz val="8"/>
      <name val="CG Omega"/>
      <family val="2"/>
    </font>
    <font>
      <b/>
      <i/>
      <sz val="11"/>
      <name val="CG Omega"/>
      <family val="2"/>
    </font>
    <font>
      <b/>
      <i/>
      <sz val="8"/>
      <name val="CG Omega"/>
      <family val="2"/>
    </font>
    <font>
      <sz val="12"/>
      <name val="Blippo Blk BT"/>
      <family val="5"/>
    </font>
    <font>
      <b/>
      <sz val="20"/>
      <name val="Copperplate Gothic Light"/>
      <family val="2"/>
    </font>
    <font>
      <b/>
      <sz val="14"/>
      <name val="CG Omega"/>
      <family val="2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9"/>
      <name val="CG Omega"/>
      <family val="2"/>
    </font>
    <font>
      <sz val="8"/>
      <name val="CG Omega"/>
      <family val="2"/>
    </font>
    <font>
      <b/>
      <sz val="16"/>
      <name val="Copperplate Gothic Light"/>
      <family val="2"/>
    </font>
    <font>
      <b/>
      <sz val="10"/>
      <name val="Balloon XBd BT"/>
      <family val="4"/>
    </font>
    <font>
      <b/>
      <sz val="9"/>
      <name val="Balloon XBd BT"/>
      <family val="4"/>
    </font>
    <font>
      <sz val="16"/>
      <name val="Blippo Blk BT"/>
      <family val="5"/>
    </font>
    <font>
      <b/>
      <u val="single"/>
      <sz val="9"/>
      <name val="CG Omega"/>
      <family val="2"/>
    </font>
    <font>
      <b/>
      <u val="single"/>
      <sz val="10"/>
      <name val="CG Omega"/>
      <family val="2"/>
    </font>
    <font>
      <b/>
      <sz val="12"/>
      <name val="Copperplate Gothic Light"/>
      <family val="2"/>
    </font>
    <font>
      <b/>
      <i/>
      <sz val="16"/>
      <name val="Book Antiqua"/>
      <family val="1"/>
    </font>
    <font>
      <b/>
      <u val="single"/>
      <sz val="14"/>
      <name val="Book Antiqua"/>
      <family val="1"/>
    </font>
    <font>
      <i/>
      <sz val="10"/>
      <name val="CG Omega"/>
      <family val="2"/>
    </font>
    <font>
      <b/>
      <sz val="18"/>
      <name val="CommercialScript BT"/>
      <family val="4"/>
    </font>
    <font>
      <b/>
      <i/>
      <sz val="10"/>
      <name val="CG Omeg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6"/>
      <name val="Cooper BlkItHd BT"/>
      <family val="1"/>
    </font>
    <font>
      <b/>
      <i/>
      <u val="single"/>
      <sz val="14"/>
      <name val="Book Antiqua"/>
      <family val="1"/>
    </font>
    <font>
      <sz val="12"/>
      <name val="Symbol"/>
      <family val="1"/>
    </font>
    <font>
      <sz val="12"/>
      <name val="Bookman Old Style"/>
      <family val="1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0"/>
      <name val="Palatino Linotype"/>
      <family val="1"/>
    </font>
    <font>
      <sz val="10"/>
      <color indexed="12"/>
      <name val="Palatino Linotype"/>
      <family val="1"/>
    </font>
    <font>
      <sz val="11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2"/>
      <name val="Trebuchet MS"/>
      <family val="2"/>
    </font>
    <font>
      <b/>
      <sz val="11"/>
      <color indexed="12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Book Antiqua"/>
      <family val="1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0"/>
      <color indexed="12"/>
      <name val="Book Antiqua"/>
      <family val="1"/>
    </font>
    <font>
      <b/>
      <sz val="12"/>
      <color indexed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5" borderId="0" applyNumberFormat="0" applyBorder="0" applyAlignment="0" applyProtection="0"/>
    <xf numFmtId="0" fontId="87" fillId="8" borderId="0" applyNumberFormat="0" applyBorder="0" applyAlignment="0" applyProtection="0"/>
    <xf numFmtId="0" fontId="87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9" borderId="0" applyNumberFormat="0" applyBorder="0" applyAlignment="0" applyProtection="0"/>
    <xf numFmtId="0" fontId="76" fillId="3" borderId="0" applyNumberFormat="0" applyBorder="0" applyAlignment="0" applyProtection="0"/>
    <xf numFmtId="0" fontId="80" fillId="20" borderId="1" applyNumberFormat="0" applyAlignment="0" applyProtection="0"/>
    <xf numFmtId="0" fontId="8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7" borderId="1" applyNumberFormat="0" applyAlignment="0" applyProtection="0"/>
    <xf numFmtId="0" fontId="81" fillId="0" borderId="6" applyNumberFormat="0" applyFill="0" applyAlignment="0" applyProtection="0"/>
    <xf numFmtId="0" fontId="77" fillId="22" borderId="0" applyNumberFormat="0" applyBorder="0" applyAlignment="0" applyProtection="0"/>
    <xf numFmtId="0" fontId="0" fillId="23" borderId="7" applyNumberFormat="0" applyFont="0" applyAlignment="0" applyProtection="0"/>
    <xf numFmtId="0" fontId="79" fillId="20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7" fontId="11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67" fontId="1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167" fontId="8" fillId="0" borderId="10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10" fontId="35" fillId="0" borderId="0" xfId="59" applyNumberFormat="1" applyFont="1" applyAlignment="1">
      <alignment/>
    </xf>
    <xf numFmtId="0" fontId="35" fillId="0" borderId="0" xfId="0" applyFont="1" applyAlignment="1">
      <alignment/>
    </xf>
    <xf numFmtId="167" fontId="35" fillId="0" borderId="0" xfId="0" applyNumberFormat="1" applyFont="1" applyAlignment="1">
      <alignment/>
    </xf>
    <xf numFmtId="9" fontId="35" fillId="0" borderId="0" xfId="59" applyFont="1" applyAlignment="1">
      <alignment/>
    </xf>
    <xf numFmtId="0" fontId="5" fillId="0" borderId="0" xfId="0" applyFont="1" applyFill="1" applyAlignment="1">
      <alignment horizontal="center"/>
    </xf>
    <xf numFmtId="0" fontId="36" fillId="0" borderId="0" xfId="0" applyFont="1" applyAlignment="1">
      <alignment/>
    </xf>
    <xf numFmtId="167" fontId="8" fillId="0" borderId="13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35" fillId="0" borderId="0" xfId="59" applyNumberFormat="1" applyFont="1" applyAlignment="1">
      <alignment/>
    </xf>
    <xf numFmtId="10" fontId="35" fillId="0" borderId="0" xfId="59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horizontal="center" vertical="center" wrapText="1"/>
    </xf>
    <xf numFmtId="10" fontId="37" fillId="24" borderId="0" xfId="59" applyNumberFormat="1" applyFont="1" applyFill="1" applyAlignment="1">
      <alignment/>
    </xf>
    <xf numFmtId="0" fontId="2" fillId="24" borderId="0" xfId="0" applyFont="1" applyFill="1" applyAlignment="1">
      <alignment/>
    </xf>
    <xf numFmtId="10" fontId="35" fillId="24" borderId="0" xfId="59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8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right" wrapText="1"/>
    </xf>
    <xf numFmtId="2" fontId="8" fillId="7" borderId="10" xfId="0" applyNumberFormat="1" applyFont="1" applyFill="1" applyBorder="1" applyAlignment="1">
      <alignment horizontal="right" wrapText="1"/>
    </xf>
    <xf numFmtId="167" fontId="8" fillId="7" borderId="10" xfId="0" applyNumberFormat="1" applyFont="1" applyFill="1" applyBorder="1" applyAlignment="1">
      <alignment horizontal="right" wrapText="1"/>
    </xf>
    <xf numFmtId="166" fontId="8" fillId="7" borderId="10" xfId="0" applyNumberFormat="1" applyFont="1" applyFill="1" applyBorder="1" applyAlignment="1">
      <alignment horizontal="right" wrapText="1"/>
    </xf>
    <xf numFmtId="0" fontId="11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/>
    </xf>
    <xf numFmtId="167" fontId="11" fillId="0" borderId="10" xfId="0" applyNumberFormat="1" applyFont="1" applyBorder="1" applyAlignment="1">
      <alignment horizontal="right" wrapText="1"/>
    </xf>
    <xf numFmtId="0" fontId="23" fillId="0" borderId="0" xfId="0" applyFont="1" applyAlignment="1">
      <alignment horizontal="center"/>
    </xf>
    <xf numFmtId="0" fontId="41" fillId="0" borderId="0" xfId="0" applyFont="1" applyAlignment="1">
      <alignment/>
    </xf>
    <xf numFmtId="0" fontId="8" fillId="22" borderId="10" xfId="0" applyFont="1" applyFill="1" applyBorder="1" applyAlignment="1">
      <alignment horizontal="center" wrapText="1"/>
    </xf>
    <xf numFmtId="0" fontId="9" fillId="22" borderId="10" xfId="0" applyFont="1" applyFill="1" applyBorder="1" applyAlignment="1">
      <alignment horizontal="right" wrapText="1"/>
    </xf>
    <xf numFmtId="2" fontId="9" fillId="22" borderId="10" xfId="0" applyNumberFormat="1" applyFont="1" applyFill="1" applyBorder="1" applyAlignment="1">
      <alignment horizontal="right" wrapText="1"/>
    </xf>
    <xf numFmtId="167" fontId="13" fillId="22" borderId="10" xfId="0" applyNumberFormat="1" applyFont="1" applyFill="1" applyBorder="1" applyAlignment="1">
      <alignment horizontal="right" wrapText="1"/>
    </xf>
    <xf numFmtId="0" fontId="13" fillId="22" borderId="10" xfId="0" applyFont="1" applyFill="1" applyBorder="1" applyAlignment="1">
      <alignment horizontal="right" wrapText="1"/>
    </xf>
    <xf numFmtId="165" fontId="8" fillId="7" borderId="10" xfId="0" applyNumberFormat="1" applyFont="1" applyFill="1" applyBorder="1" applyAlignment="1">
      <alignment/>
    </xf>
    <xf numFmtId="0" fontId="42" fillId="0" borderId="0" xfId="0" applyFont="1" applyAlignment="1">
      <alignment horizontal="left" indent="8"/>
    </xf>
    <xf numFmtId="0" fontId="43" fillId="0" borderId="0" xfId="0" applyFont="1" applyAlignment="1">
      <alignment horizontal="left" indent="8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0" fontId="11" fillId="0" borderId="0" xfId="59" applyNumberFormat="1" applyFont="1" applyFill="1" applyAlignment="1">
      <alignment/>
    </xf>
    <xf numFmtId="0" fontId="3" fillId="0" borderId="0" xfId="0" applyFont="1" applyAlignment="1">
      <alignment vertical="center"/>
    </xf>
    <xf numFmtId="0" fontId="17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183" fontId="11" fillId="0" borderId="0" xfId="59" applyNumberFormat="1" applyFont="1" applyAlignment="1">
      <alignment/>
    </xf>
    <xf numFmtId="1" fontId="13" fillId="0" borderId="12" xfId="0" applyNumberFormat="1" applyFont="1" applyBorder="1" applyAlignment="1">
      <alignment horizontal="right" wrapText="1"/>
    </xf>
    <xf numFmtId="167" fontId="13" fillId="0" borderId="12" xfId="0" applyNumberFormat="1" applyFont="1" applyBorder="1" applyAlignment="1">
      <alignment horizontal="right" wrapText="1"/>
    </xf>
    <xf numFmtId="166" fontId="13" fillId="0" borderId="12" xfId="0" applyNumberFormat="1" applyFont="1" applyBorder="1" applyAlignment="1">
      <alignment horizontal="right" wrapText="1"/>
    </xf>
    <xf numFmtId="1" fontId="13" fillId="0" borderId="10" xfId="0" applyNumberFormat="1" applyFont="1" applyBorder="1" applyAlignment="1">
      <alignment horizontal="right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right" vertical="center" wrapText="1"/>
    </xf>
    <xf numFmtId="0" fontId="48" fillId="4" borderId="10" xfId="0" applyFont="1" applyFill="1" applyBorder="1" applyAlignment="1">
      <alignment vertical="center"/>
    </xf>
    <xf numFmtId="1" fontId="47" fillId="4" borderId="10" xfId="0" applyNumberFormat="1" applyFont="1" applyFill="1" applyBorder="1" applyAlignment="1">
      <alignment horizontal="right" vertical="center" wrapText="1"/>
    </xf>
    <xf numFmtId="1" fontId="47" fillId="4" borderId="10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/>
    </xf>
    <xf numFmtId="0" fontId="35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/>
    </xf>
    <xf numFmtId="0" fontId="56" fillId="0" borderId="11" xfId="0" applyFont="1" applyFill="1" applyBorder="1" applyAlignment="1">
      <alignment horizontal="center" wrapText="1"/>
    </xf>
    <xf numFmtId="0" fontId="56" fillId="0" borderId="10" xfId="0" applyFont="1" applyBorder="1" applyAlignment="1">
      <alignment/>
    </xf>
    <xf numFmtId="1" fontId="56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7" fontId="9" fillId="7" borderId="1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167" fontId="8" fillId="7" borderId="10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9" fontId="11" fillId="0" borderId="0" xfId="59" applyFont="1" applyAlignment="1">
      <alignment/>
    </xf>
    <xf numFmtId="164" fontId="56" fillId="0" borderId="10" xfId="0" applyNumberFormat="1" applyFont="1" applyBorder="1" applyAlignment="1">
      <alignment/>
    </xf>
    <xf numFmtId="0" fontId="60" fillId="0" borderId="0" xfId="0" applyFont="1" applyBorder="1" applyAlignment="1">
      <alignment/>
    </xf>
    <xf numFmtId="167" fontId="8" fillId="0" borderId="0" xfId="0" applyNumberFormat="1" applyFont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61" fillId="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wrapText="1"/>
    </xf>
    <xf numFmtId="0" fontId="48" fillId="4" borderId="10" xfId="0" applyFont="1" applyFill="1" applyBorder="1" applyAlignment="1">
      <alignment/>
    </xf>
    <xf numFmtId="0" fontId="48" fillId="0" borderId="10" xfId="0" applyFont="1" applyFill="1" applyBorder="1" applyAlignment="1">
      <alignment horizontal="right"/>
    </xf>
    <xf numFmtId="0" fontId="62" fillId="4" borderId="10" xfId="0" applyFont="1" applyFill="1" applyBorder="1" applyAlignment="1">
      <alignment/>
    </xf>
    <xf numFmtId="0" fontId="48" fillId="22" borderId="10" xfId="0" applyFont="1" applyFill="1" applyBorder="1" applyAlignment="1">
      <alignment horizontal="right" wrapText="1"/>
    </xf>
    <xf numFmtId="1" fontId="48" fillId="0" borderId="10" xfId="0" applyNumberFormat="1" applyFont="1" applyFill="1" applyBorder="1" applyAlignment="1">
      <alignment horizontal="right" wrapText="1"/>
    </xf>
    <xf numFmtId="1" fontId="48" fillId="0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right" wrapText="1"/>
    </xf>
    <xf numFmtId="167" fontId="65" fillId="0" borderId="10" xfId="0" applyNumberFormat="1" applyFont="1" applyBorder="1" applyAlignment="1">
      <alignment horizontal="right" wrapText="1"/>
    </xf>
    <xf numFmtId="167" fontId="65" fillId="0" borderId="10" xfId="0" applyNumberFormat="1" applyFont="1" applyBorder="1" applyAlignment="1">
      <alignment horizontal="right"/>
    </xf>
    <xf numFmtId="1" fontId="65" fillId="0" borderId="10" xfId="0" applyNumberFormat="1" applyFont="1" applyBorder="1" applyAlignment="1">
      <alignment horizontal="right"/>
    </xf>
    <xf numFmtId="1" fontId="65" fillId="24" borderId="10" xfId="0" applyNumberFormat="1" applyFont="1" applyFill="1" applyBorder="1" applyAlignment="1">
      <alignment horizontal="right" wrapText="1"/>
    </xf>
    <xf numFmtId="1" fontId="64" fillId="0" borderId="10" xfId="0" applyNumberFormat="1" applyFont="1" applyBorder="1" applyAlignment="1">
      <alignment horizontal="center" wrapText="1"/>
    </xf>
    <xf numFmtId="1" fontId="65" fillId="0" borderId="10" xfId="0" applyNumberFormat="1" applyFont="1" applyBorder="1" applyAlignment="1">
      <alignment/>
    </xf>
    <xf numFmtId="0" fontId="63" fillId="0" borderId="0" xfId="0" applyFont="1" applyAlignment="1">
      <alignment/>
    </xf>
    <xf numFmtId="167" fontId="63" fillId="0" borderId="0" xfId="0" applyNumberFormat="1" applyFont="1" applyAlignment="1">
      <alignment/>
    </xf>
    <xf numFmtId="0" fontId="64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right" wrapText="1"/>
    </xf>
    <xf numFmtId="0" fontId="65" fillId="25" borderId="10" xfId="0" applyFont="1" applyFill="1" applyBorder="1" applyAlignment="1">
      <alignment horizontal="right" wrapText="1"/>
    </xf>
    <xf numFmtId="2" fontId="65" fillId="25" borderId="10" xfId="0" applyNumberFormat="1" applyFont="1" applyFill="1" applyBorder="1" applyAlignment="1">
      <alignment horizontal="right" wrapText="1"/>
    </xf>
    <xf numFmtId="0" fontId="65" fillId="0" borderId="10" xfId="0" applyFont="1" applyBorder="1" applyAlignment="1">
      <alignment/>
    </xf>
    <xf numFmtId="167" fontId="65" fillId="0" borderId="13" xfId="0" applyNumberFormat="1" applyFont="1" applyBorder="1" applyAlignment="1">
      <alignment/>
    </xf>
    <xf numFmtId="167" fontId="65" fillId="0" borderId="13" xfId="0" applyNumberFormat="1" applyFont="1" applyBorder="1" applyAlignment="1">
      <alignment horizontal="right"/>
    </xf>
    <xf numFmtId="0" fontId="65" fillId="0" borderId="10" xfId="0" applyFont="1" applyBorder="1" applyAlignment="1">
      <alignment horizontal="right"/>
    </xf>
    <xf numFmtId="0" fontId="65" fillId="0" borderId="0" xfId="0" applyFont="1" applyAlignment="1">
      <alignment/>
    </xf>
    <xf numFmtId="167" fontId="65" fillId="0" borderId="0" xfId="0" applyNumberFormat="1" applyFont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67" fillId="0" borderId="10" xfId="0" applyFont="1" applyBorder="1" applyAlignment="1">
      <alignment/>
    </xf>
    <xf numFmtId="1" fontId="67" fillId="0" borderId="10" xfId="0" applyNumberFormat="1" applyFont="1" applyBorder="1" applyAlignment="1">
      <alignment/>
    </xf>
    <xf numFmtId="1" fontId="66" fillId="0" borderId="10" xfId="0" applyNumberFormat="1" applyFont="1" applyBorder="1" applyAlignment="1">
      <alignment/>
    </xf>
    <xf numFmtId="165" fontId="66" fillId="0" borderId="10" xfId="0" applyNumberFormat="1" applyFont="1" applyBorder="1" applyAlignment="1">
      <alignment/>
    </xf>
    <xf numFmtId="165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7" fillId="0" borderId="10" xfId="0" applyFont="1" applyFill="1" applyBorder="1" applyAlignment="1">
      <alignment/>
    </xf>
    <xf numFmtId="1" fontId="48" fillId="0" borderId="10" xfId="0" applyNumberFormat="1" applyFont="1" applyFill="1" applyBorder="1" applyAlignment="1">
      <alignment/>
    </xf>
    <xf numFmtId="0" fontId="69" fillId="7" borderId="0" xfId="0" applyFont="1" applyFill="1" applyAlignment="1">
      <alignment/>
    </xf>
    <xf numFmtId="165" fontId="67" fillId="0" borderId="10" xfId="0" applyNumberFormat="1" applyFont="1" applyBorder="1" applyAlignment="1">
      <alignment/>
    </xf>
    <xf numFmtId="164" fontId="67" fillId="0" borderId="10" xfId="0" applyNumberFormat="1" applyFont="1" applyBorder="1" applyAlignment="1">
      <alignment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1" fontId="65" fillId="0" borderId="10" xfId="0" applyNumberFormat="1" applyFont="1" applyFill="1" applyBorder="1" applyAlignment="1">
      <alignment horizontal="right" wrapText="1"/>
    </xf>
    <xf numFmtId="167" fontId="65" fillId="0" borderId="10" xfId="0" applyNumberFormat="1" applyFont="1" applyFill="1" applyBorder="1" applyAlignment="1">
      <alignment horizontal="right" wrapText="1"/>
    </xf>
    <xf numFmtId="167" fontId="65" fillId="0" borderId="10" xfId="0" applyNumberFormat="1" applyFont="1" applyFill="1" applyBorder="1" applyAlignment="1">
      <alignment/>
    </xf>
    <xf numFmtId="1" fontId="65" fillId="0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/>
    </xf>
    <xf numFmtId="1" fontId="67" fillId="0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1" fontId="66" fillId="0" borderId="10" xfId="0" applyNumberFormat="1" applyFont="1" applyFill="1" applyBorder="1" applyAlignment="1">
      <alignment/>
    </xf>
    <xf numFmtId="165" fontId="66" fillId="0" borderId="10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63" fillId="7" borderId="0" xfId="0" applyFont="1" applyFill="1" applyAlignment="1">
      <alignment/>
    </xf>
    <xf numFmtId="2" fontId="6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67" fontId="13" fillId="0" borderId="0" xfId="0" applyNumberFormat="1" applyFont="1" applyBorder="1" applyAlignment="1">
      <alignment horizontal="right" wrapText="1"/>
    </xf>
    <xf numFmtId="166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65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3" fillId="2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85" zoomScaleNormal="85" zoomScalePageLayoutView="0" workbookViewId="0" topLeftCell="A1">
      <selection activeCell="Y9" sqref="Y9"/>
    </sheetView>
  </sheetViews>
  <sheetFormatPr defaultColWidth="9.140625" defaultRowHeight="12.75"/>
  <cols>
    <col min="1" max="1" width="5.28125" style="3" customWidth="1"/>
    <col min="2" max="2" width="18.00390625" style="2" customWidth="1"/>
    <col min="3" max="3" width="12.140625" style="88" hidden="1" customWidth="1"/>
    <col min="4" max="4" width="10.00390625" style="2" customWidth="1"/>
    <col min="5" max="5" width="9.421875" style="2" hidden="1" customWidth="1"/>
    <col min="6" max="6" width="9.28125" style="1" customWidth="1"/>
    <col min="7" max="8" width="8.28125" style="1" customWidth="1"/>
    <col min="9" max="9" width="7.140625" style="1" bestFit="1" customWidth="1"/>
    <col min="10" max="10" width="7.00390625" style="1" hidden="1" customWidth="1"/>
    <col min="11" max="11" width="12.140625" style="86" hidden="1" customWidth="1"/>
    <col min="12" max="12" width="9.57421875" style="86" hidden="1" customWidth="1"/>
    <col min="13" max="13" width="11.28125" style="1" customWidth="1"/>
    <col min="14" max="15" width="9.8515625" style="1" customWidth="1"/>
    <col min="16" max="16" width="10.421875" style="1" customWidth="1"/>
    <col min="17" max="17" width="9.57421875" style="1" customWidth="1"/>
    <col min="18" max="18" width="10.421875" style="1" customWidth="1"/>
    <col min="19" max="19" width="12.28125" style="1" customWidth="1"/>
    <col min="20" max="20" width="12.57421875" style="1" customWidth="1"/>
    <col min="21" max="21" width="10.57421875" style="1" customWidth="1"/>
    <col min="22" max="16384" width="9.140625" style="1" customWidth="1"/>
  </cols>
  <sheetData>
    <row r="1" spans="1:21" ht="29.25" customHeight="1">
      <c r="A1" s="217" t="s">
        <v>77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</row>
    <row r="2" spans="1:21" ht="25.5" customHeight="1">
      <c r="A2" s="217" t="s">
        <v>41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ht="13.5" customHeight="1">
      <c r="A3" s="7"/>
      <c r="B3" s="7"/>
      <c r="C3" s="52"/>
      <c r="D3" s="7"/>
      <c r="E3" s="7"/>
      <c r="F3" s="7"/>
      <c r="G3" s="7"/>
      <c r="H3" s="7"/>
      <c r="I3" s="7"/>
      <c r="J3" s="7"/>
      <c r="K3" s="52"/>
      <c r="L3" s="52"/>
      <c r="M3" s="7"/>
      <c r="N3" s="7"/>
      <c r="O3" s="7"/>
      <c r="P3" s="7"/>
      <c r="Q3" s="7"/>
      <c r="R3" s="7"/>
      <c r="S3" s="7"/>
      <c r="T3" s="7"/>
      <c r="U3" s="7"/>
    </row>
    <row r="4" spans="1:21" ht="16.5" customHeight="1">
      <c r="A4" s="218" t="s">
        <v>89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</row>
    <row r="5" spans="1:21" ht="13.5" customHeight="1">
      <c r="A5" s="7"/>
      <c r="B5" s="7"/>
      <c r="C5" s="52"/>
      <c r="D5" s="7"/>
      <c r="E5" s="7"/>
      <c r="F5" s="7"/>
      <c r="G5" s="7"/>
      <c r="H5" s="7"/>
      <c r="I5" s="7"/>
      <c r="J5" s="7"/>
      <c r="K5" s="52"/>
      <c r="L5" s="52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40" t="s">
        <v>16</v>
      </c>
      <c r="B6" s="9"/>
      <c r="C6" s="87"/>
      <c r="D6" s="9"/>
      <c r="E6" s="9"/>
      <c r="F6" s="10"/>
      <c r="G6" s="10"/>
      <c r="H6" s="10"/>
      <c r="I6" s="10"/>
      <c r="J6" s="10"/>
      <c r="K6" s="89"/>
      <c r="L6" s="89"/>
      <c r="M6" s="10"/>
      <c r="N6" s="10"/>
      <c r="O6" s="10"/>
      <c r="P6" s="10"/>
      <c r="Q6" s="10"/>
      <c r="R6" s="10"/>
      <c r="S6" s="12"/>
      <c r="T6" s="12"/>
      <c r="U6" s="12"/>
    </row>
    <row r="7" spans="1:21" s="24" customFormat="1" ht="59.25" customHeight="1">
      <c r="A7" s="212" t="s">
        <v>17</v>
      </c>
      <c r="B7" s="215" t="s">
        <v>2</v>
      </c>
      <c r="C7" s="213" t="s">
        <v>87</v>
      </c>
      <c r="D7" s="215" t="s">
        <v>81</v>
      </c>
      <c r="E7" s="213" t="s">
        <v>83</v>
      </c>
      <c r="F7" s="215" t="s">
        <v>62</v>
      </c>
      <c r="G7" s="215"/>
      <c r="H7" s="215"/>
      <c r="I7" s="215"/>
      <c r="J7" s="21"/>
      <c r="K7" s="213" t="s">
        <v>84</v>
      </c>
      <c r="L7" s="213" t="s">
        <v>83</v>
      </c>
      <c r="M7" s="215" t="s">
        <v>65</v>
      </c>
      <c r="N7" s="215"/>
      <c r="O7" s="215"/>
      <c r="P7" s="215" t="s">
        <v>68</v>
      </c>
      <c r="Q7" s="215"/>
      <c r="R7" s="215"/>
      <c r="S7" s="219" t="s">
        <v>69</v>
      </c>
      <c r="T7" s="219" t="s">
        <v>70</v>
      </c>
      <c r="U7" s="219" t="s">
        <v>71</v>
      </c>
    </row>
    <row r="8" spans="1:21" s="25" customFormat="1" ht="78.75" customHeight="1">
      <c r="A8" s="212"/>
      <c r="B8" s="215"/>
      <c r="C8" s="213"/>
      <c r="D8" s="215"/>
      <c r="E8" s="213"/>
      <c r="F8" s="14" t="s">
        <v>42</v>
      </c>
      <c r="G8" s="14" t="s">
        <v>43</v>
      </c>
      <c r="H8" s="14" t="s">
        <v>29</v>
      </c>
      <c r="I8" s="14" t="s">
        <v>14</v>
      </c>
      <c r="J8" s="14"/>
      <c r="K8" s="213"/>
      <c r="L8" s="213"/>
      <c r="M8" s="14" t="s">
        <v>63</v>
      </c>
      <c r="N8" s="14" t="s">
        <v>64</v>
      </c>
      <c r="O8" s="14" t="s">
        <v>14</v>
      </c>
      <c r="P8" s="14" t="s">
        <v>66</v>
      </c>
      <c r="Q8" s="14" t="s">
        <v>67</v>
      </c>
      <c r="R8" s="14" t="s">
        <v>14</v>
      </c>
      <c r="S8" s="219"/>
      <c r="T8" s="219"/>
      <c r="U8" s="219"/>
    </row>
    <row r="9" spans="1:21" s="4" customFormat="1" ht="14.25">
      <c r="A9" s="13"/>
      <c r="B9" s="105">
        <v>1</v>
      </c>
      <c r="C9" s="106"/>
      <c r="D9" s="105" t="s">
        <v>82</v>
      </c>
      <c r="E9" s="107"/>
      <c r="F9" s="214">
        <v>2</v>
      </c>
      <c r="G9" s="214"/>
      <c r="H9" s="214"/>
      <c r="I9" s="214"/>
      <c r="J9" s="208"/>
      <c r="K9" s="107"/>
      <c r="L9" s="107"/>
      <c r="M9" s="214">
        <v>3</v>
      </c>
      <c r="N9" s="214"/>
      <c r="O9" s="214"/>
      <c r="P9" s="214">
        <v>4</v>
      </c>
      <c r="Q9" s="214"/>
      <c r="R9" s="214"/>
      <c r="S9" s="108">
        <v>5</v>
      </c>
      <c r="T9" s="108">
        <v>6</v>
      </c>
      <c r="U9" s="108">
        <v>7</v>
      </c>
    </row>
    <row r="10" spans="1:22" s="151" customFormat="1" ht="17.25">
      <c r="A10" s="140">
        <v>1</v>
      </c>
      <c r="B10" s="141" t="s">
        <v>12</v>
      </c>
      <c r="C10" s="142">
        <v>32469</v>
      </c>
      <c r="D10" s="143">
        <v>33274</v>
      </c>
      <c r="E10" s="144">
        <f aca="true" t="shared" si="0" ref="E10:E23">D10-C10</f>
        <v>805</v>
      </c>
      <c r="F10" s="143">
        <v>18894</v>
      </c>
      <c r="G10" s="143">
        <v>7487</v>
      </c>
      <c r="H10" s="143">
        <v>6816</v>
      </c>
      <c r="I10" s="143">
        <f aca="true" t="shared" si="1" ref="I10:I22">SUM(F10:H10)</f>
        <v>33197</v>
      </c>
      <c r="J10" s="143">
        <f>D10-I10</f>
        <v>77</v>
      </c>
      <c r="K10" s="144">
        <v>32250</v>
      </c>
      <c r="L10" s="144">
        <f aca="true" t="shared" si="2" ref="L10:L23">I10-K10</f>
        <v>947</v>
      </c>
      <c r="M10" s="147">
        <v>20272</v>
      </c>
      <c r="N10" s="143">
        <v>1284</v>
      </c>
      <c r="O10" s="143">
        <f aca="true" t="shared" si="3" ref="O10:O22">SUM(M10:N10)</f>
        <v>21556</v>
      </c>
      <c r="P10" s="147">
        <v>20272</v>
      </c>
      <c r="Q10" s="143">
        <v>1284</v>
      </c>
      <c r="R10" s="143">
        <f aca="true" t="shared" si="4" ref="R10:R22">SUM(P10:Q10)</f>
        <v>21556</v>
      </c>
      <c r="S10" s="148">
        <v>21701</v>
      </c>
      <c r="T10" s="148">
        <v>8344</v>
      </c>
      <c r="U10" s="149">
        <v>23</v>
      </c>
      <c r="V10" s="150"/>
    </row>
    <row r="11" spans="1:22" s="151" customFormat="1" ht="17.25">
      <c r="A11" s="140">
        <v>2</v>
      </c>
      <c r="B11" s="141" t="s">
        <v>13</v>
      </c>
      <c r="C11" s="140">
        <v>37553</v>
      </c>
      <c r="D11" s="143">
        <v>39020</v>
      </c>
      <c r="E11" s="209">
        <f t="shared" si="0"/>
        <v>1467</v>
      </c>
      <c r="F11" s="143">
        <v>19129</v>
      </c>
      <c r="G11" s="143">
        <v>7984</v>
      </c>
      <c r="H11" s="143">
        <v>11810</v>
      </c>
      <c r="I11" s="143">
        <f t="shared" si="1"/>
        <v>38923</v>
      </c>
      <c r="J11" s="143">
        <f aca="true" t="shared" si="5" ref="J11:J22">D11-I11</f>
        <v>97</v>
      </c>
      <c r="K11" s="209">
        <v>37540</v>
      </c>
      <c r="L11" s="209">
        <f t="shared" si="2"/>
        <v>1383</v>
      </c>
      <c r="M11" s="147">
        <v>22735</v>
      </c>
      <c r="N11" s="143">
        <v>2832</v>
      </c>
      <c r="O11" s="143">
        <f t="shared" si="3"/>
        <v>25567</v>
      </c>
      <c r="P11" s="147">
        <v>22728</v>
      </c>
      <c r="Q11" s="143">
        <v>2829</v>
      </c>
      <c r="R11" s="143">
        <f t="shared" si="4"/>
        <v>25557</v>
      </c>
      <c r="S11" s="148">
        <v>6125.2</v>
      </c>
      <c r="T11" s="148">
        <v>4887.24</v>
      </c>
      <c r="U11" s="149">
        <v>104</v>
      </c>
      <c r="V11" s="150"/>
    </row>
    <row r="12" spans="1:22" s="151" customFormat="1" ht="17.25">
      <c r="A12" s="140">
        <v>3</v>
      </c>
      <c r="B12" s="141" t="s">
        <v>5</v>
      </c>
      <c r="C12" s="142">
        <v>72500</v>
      </c>
      <c r="D12" s="143">
        <v>75297</v>
      </c>
      <c r="E12" s="144">
        <f t="shared" si="0"/>
        <v>2797</v>
      </c>
      <c r="F12" s="143">
        <v>39752</v>
      </c>
      <c r="G12" s="143">
        <v>16324</v>
      </c>
      <c r="H12" s="143">
        <v>19150</v>
      </c>
      <c r="I12" s="143">
        <f t="shared" si="1"/>
        <v>75226</v>
      </c>
      <c r="J12" s="143">
        <f t="shared" si="5"/>
        <v>71</v>
      </c>
      <c r="K12" s="144">
        <v>71821</v>
      </c>
      <c r="L12" s="144">
        <f t="shared" si="2"/>
        <v>3405</v>
      </c>
      <c r="M12" s="147">
        <v>60031</v>
      </c>
      <c r="N12" s="143">
        <v>2628</v>
      </c>
      <c r="O12" s="143">
        <f t="shared" si="3"/>
        <v>62659</v>
      </c>
      <c r="P12" s="147">
        <v>60031</v>
      </c>
      <c r="Q12" s="145">
        <v>2628</v>
      </c>
      <c r="R12" s="143">
        <f t="shared" si="4"/>
        <v>62659</v>
      </c>
      <c r="S12" s="148">
        <v>22526</v>
      </c>
      <c r="T12" s="148">
        <v>7967</v>
      </c>
      <c r="U12" s="149">
        <v>0</v>
      </c>
      <c r="V12" s="150"/>
    </row>
    <row r="13" spans="1:22" s="151" customFormat="1" ht="17.25">
      <c r="A13" s="140">
        <v>4</v>
      </c>
      <c r="B13" s="141" t="s">
        <v>9</v>
      </c>
      <c r="C13" s="142">
        <v>41075</v>
      </c>
      <c r="D13" s="143">
        <v>42586</v>
      </c>
      <c r="E13" s="144">
        <f t="shared" si="0"/>
        <v>1511</v>
      </c>
      <c r="F13" s="143">
        <v>20190</v>
      </c>
      <c r="G13" s="143">
        <v>8371</v>
      </c>
      <c r="H13" s="143">
        <v>13455</v>
      </c>
      <c r="I13" s="143">
        <f t="shared" si="1"/>
        <v>42016</v>
      </c>
      <c r="J13" s="143">
        <f t="shared" si="5"/>
        <v>570</v>
      </c>
      <c r="K13" s="144">
        <v>40721</v>
      </c>
      <c r="L13" s="144">
        <f t="shared" si="2"/>
        <v>1295</v>
      </c>
      <c r="M13" s="147">
        <v>24812</v>
      </c>
      <c r="N13" s="143">
        <v>3947</v>
      </c>
      <c r="O13" s="143">
        <f t="shared" si="3"/>
        <v>28759</v>
      </c>
      <c r="P13" s="147">
        <v>24812</v>
      </c>
      <c r="Q13" s="145">
        <v>3947</v>
      </c>
      <c r="R13" s="143">
        <f t="shared" si="4"/>
        <v>28759</v>
      </c>
      <c r="S13" s="148">
        <v>15767</v>
      </c>
      <c r="T13" s="148">
        <v>5999</v>
      </c>
      <c r="U13" s="149">
        <v>15</v>
      </c>
      <c r="V13" s="150"/>
    </row>
    <row r="14" spans="1:22" s="151" customFormat="1" ht="17.25">
      <c r="A14" s="140">
        <v>5</v>
      </c>
      <c r="B14" s="141" t="s">
        <v>11</v>
      </c>
      <c r="C14" s="142">
        <v>46892</v>
      </c>
      <c r="D14" s="143">
        <v>47926</v>
      </c>
      <c r="E14" s="144">
        <f t="shared" si="0"/>
        <v>1034</v>
      </c>
      <c r="F14" s="143">
        <v>6719</v>
      </c>
      <c r="G14" s="143">
        <v>28099</v>
      </c>
      <c r="H14" s="143">
        <v>13578</v>
      </c>
      <c r="I14" s="143">
        <f t="shared" si="1"/>
        <v>48396</v>
      </c>
      <c r="J14" s="143">
        <f t="shared" si="5"/>
        <v>-470</v>
      </c>
      <c r="K14" s="144">
        <v>46550</v>
      </c>
      <c r="L14" s="144">
        <f t="shared" si="2"/>
        <v>1846</v>
      </c>
      <c r="M14" s="147">
        <v>31901</v>
      </c>
      <c r="N14" s="143">
        <v>6198</v>
      </c>
      <c r="O14" s="143">
        <f t="shared" si="3"/>
        <v>38099</v>
      </c>
      <c r="P14" s="147">
        <v>31837</v>
      </c>
      <c r="Q14" s="145">
        <v>5464</v>
      </c>
      <c r="R14" s="143">
        <f t="shared" si="4"/>
        <v>37301</v>
      </c>
      <c r="S14" s="148">
        <v>4313</v>
      </c>
      <c r="T14" s="148">
        <v>3708</v>
      </c>
      <c r="U14" s="149">
        <v>0</v>
      </c>
      <c r="V14" s="150"/>
    </row>
    <row r="15" spans="1:22" s="151" customFormat="1" ht="17.25">
      <c r="A15" s="140">
        <v>6</v>
      </c>
      <c r="B15" s="141" t="s">
        <v>1</v>
      </c>
      <c r="C15" s="142">
        <v>35694</v>
      </c>
      <c r="D15" s="143">
        <v>38040</v>
      </c>
      <c r="E15" s="144">
        <f t="shared" si="0"/>
        <v>2346</v>
      </c>
      <c r="F15" s="143">
        <v>15051</v>
      </c>
      <c r="G15" s="143">
        <v>13853</v>
      </c>
      <c r="H15" s="143">
        <v>9009</v>
      </c>
      <c r="I15" s="143">
        <f t="shared" si="1"/>
        <v>37913</v>
      </c>
      <c r="J15" s="143">
        <f t="shared" si="5"/>
        <v>127</v>
      </c>
      <c r="K15" s="144">
        <v>35694</v>
      </c>
      <c r="L15" s="146">
        <f t="shared" si="2"/>
        <v>2219</v>
      </c>
      <c r="M15" s="147">
        <v>32391</v>
      </c>
      <c r="N15" s="143">
        <v>2129</v>
      </c>
      <c r="O15" s="143">
        <f t="shared" si="3"/>
        <v>34520</v>
      </c>
      <c r="P15" s="147">
        <v>32146</v>
      </c>
      <c r="Q15" s="145">
        <v>2351</v>
      </c>
      <c r="R15" s="143">
        <f t="shared" si="4"/>
        <v>34497</v>
      </c>
      <c r="S15" s="148">
        <v>12771</v>
      </c>
      <c r="T15" s="148">
        <v>4920</v>
      </c>
      <c r="U15" s="149">
        <v>0</v>
      </c>
      <c r="V15" s="150"/>
    </row>
    <row r="16" spans="1:22" s="151" customFormat="1" ht="17.25">
      <c r="A16" s="140">
        <v>7</v>
      </c>
      <c r="B16" s="141" t="s">
        <v>10</v>
      </c>
      <c r="C16" s="142">
        <v>33823</v>
      </c>
      <c r="D16" s="143">
        <v>34162</v>
      </c>
      <c r="E16" s="144">
        <f t="shared" si="0"/>
        <v>339</v>
      </c>
      <c r="F16" s="143">
        <v>6934</v>
      </c>
      <c r="G16" s="143">
        <v>14433</v>
      </c>
      <c r="H16" s="143">
        <v>12795</v>
      </c>
      <c r="I16" s="143">
        <f t="shared" si="1"/>
        <v>34162</v>
      </c>
      <c r="J16" s="143">
        <f t="shared" si="5"/>
        <v>0</v>
      </c>
      <c r="K16" s="144">
        <v>33616</v>
      </c>
      <c r="L16" s="144">
        <f t="shared" si="2"/>
        <v>546</v>
      </c>
      <c r="M16" s="147">
        <v>22576</v>
      </c>
      <c r="N16" s="143">
        <v>1519</v>
      </c>
      <c r="O16" s="143">
        <f t="shared" si="3"/>
        <v>24095</v>
      </c>
      <c r="P16" s="147">
        <v>22558</v>
      </c>
      <c r="Q16" s="145">
        <v>1462</v>
      </c>
      <c r="R16" s="143">
        <f t="shared" si="4"/>
        <v>24020</v>
      </c>
      <c r="S16" s="148">
        <v>10066</v>
      </c>
      <c r="T16" s="148">
        <v>3871.16</v>
      </c>
      <c r="U16" s="149">
        <v>571</v>
      </c>
      <c r="V16" s="150"/>
    </row>
    <row r="17" spans="1:22" s="151" customFormat="1" ht="17.25">
      <c r="A17" s="140">
        <v>8</v>
      </c>
      <c r="B17" s="141" t="s">
        <v>6</v>
      </c>
      <c r="C17" s="142">
        <v>49283</v>
      </c>
      <c r="D17" s="143">
        <v>51071</v>
      </c>
      <c r="E17" s="144">
        <f t="shared" si="0"/>
        <v>1788</v>
      </c>
      <c r="F17" s="143">
        <v>16392</v>
      </c>
      <c r="G17" s="143">
        <v>17714</v>
      </c>
      <c r="H17" s="143">
        <v>16872</v>
      </c>
      <c r="I17" s="143">
        <f t="shared" si="1"/>
        <v>50978</v>
      </c>
      <c r="J17" s="143">
        <f t="shared" si="5"/>
        <v>93</v>
      </c>
      <c r="K17" s="144">
        <v>49114</v>
      </c>
      <c r="L17" s="146">
        <f t="shared" si="2"/>
        <v>1864</v>
      </c>
      <c r="M17" s="147">
        <v>34066</v>
      </c>
      <c r="N17" s="143">
        <v>2002</v>
      </c>
      <c r="O17" s="143">
        <f t="shared" si="3"/>
        <v>36068</v>
      </c>
      <c r="P17" s="147">
        <v>34066</v>
      </c>
      <c r="Q17" s="145">
        <v>2002</v>
      </c>
      <c r="R17" s="143">
        <f t="shared" si="4"/>
        <v>36068</v>
      </c>
      <c r="S17" s="148">
        <v>16330</v>
      </c>
      <c r="T17" s="148">
        <v>7021</v>
      </c>
      <c r="U17" s="149">
        <v>44</v>
      </c>
      <c r="V17" s="150"/>
    </row>
    <row r="18" spans="1:22" s="151" customFormat="1" ht="17.25">
      <c r="A18" s="140">
        <v>9</v>
      </c>
      <c r="B18" s="141" t="s">
        <v>7</v>
      </c>
      <c r="C18" s="142">
        <v>20646</v>
      </c>
      <c r="D18" s="143">
        <v>21227</v>
      </c>
      <c r="E18" s="144">
        <f t="shared" si="0"/>
        <v>581</v>
      </c>
      <c r="F18" s="143">
        <v>5227</v>
      </c>
      <c r="G18" s="143">
        <v>10482</v>
      </c>
      <c r="H18" s="145">
        <v>5518</v>
      </c>
      <c r="I18" s="143">
        <f t="shared" si="1"/>
        <v>21227</v>
      </c>
      <c r="J18" s="143">
        <f t="shared" si="5"/>
        <v>0</v>
      </c>
      <c r="K18" s="144">
        <v>20423</v>
      </c>
      <c r="L18" s="146">
        <f t="shared" si="2"/>
        <v>804</v>
      </c>
      <c r="M18" s="147">
        <v>14910</v>
      </c>
      <c r="N18" s="145">
        <v>1167</v>
      </c>
      <c r="O18" s="143">
        <f t="shared" si="3"/>
        <v>16077</v>
      </c>
      <c r="P18" s="147">
        <v>14910</v>
      </c>
      <c r="Q18" s="145">
        <v>1167</v>
      </c>
      <c r="R18" s="143">
        <f t="shared" si="4"/>
        <v>16077</v>
      </c>
      <c r="S18" s="148">
        <v>7539</v>
      </c>
      <c r="T18" s="148">
        <v>3679</v>
      </c>
      <c r="U18" s="149">
        <v>50</v>
      </c>
      <c r="V18" s="150"/>
    </row>
    <row r="19" spans="1:22" s="151" customFormat="1" ht="17.25">
      <c r="A19" s="140">
        <v>10</v>
      </c>
      <c r="B19" s="141" t="s">
        <v>0</v>
      </c>
      <c r="C19" s="142">
        <v>58712</v>
      </c>
      <c r="D19" s="143">
        <v>60225</v>
      </c>
      <c r="E19" s="144">
        <f t="shared" si="0"/>
        <v>1513</v>
      </c>
      <c r="F19" s="143">
        <v>45756</v>
      </c>
      <c r="G19" s="143">
        <v>844</v>
      </c>
      <c r="H19" s="143">
        <v>13598</v>
      </c>
      <c r="I19" s="143">
        <f t="shared" si="1"/>
        <v>60198</v>
      </c>
      <c r="J19" s="143">
        <f t="shared" si="5"/>
        <v>27</v>
      </c>
      <c r="K19" s="144">
        <v>58564</v>
      </c>
      <c r="L19" s="144">
        <f t="shared" si="2"/>
        <v>1634</v>
      </c>
      <c r="M19" s="147">
        <v>37389</v>
      </c>
      <c r="N19" s="145">
        <v>6087</v>
      </c>
      <c r="O19" s="143">
        <f t="shared" si="3"/>
        <v>43476</v>
      </c>
      <c r="P19" s="147">
        <v>37342</v>
      </c>
      <c r="Q19" s="145">
        <v>6087</v>
      </c>
      <c r="R19" s="143">
        <f t="shared" si="4"/>
        <v>43429</v>
      </c>
      <c r="S19" s="148">
        <v>17031</v>
      </c>
      <c r="T19" s="148">
        <v>4588</v>
      </c>
      <c r="U19" s="182">
        <v>130</v>
      </c>
      <c r="V19" s="150"/>
    </row>
    <row r="20" spans="1:22" s="151" customFormat="1" ht="17.25">
      <c r="A20" s="140">
        <v>11</v>
      </c>
      <c r="B20" s="141" t="s">
        <v>8</v>
      </c>
      <c r="C20" s="142">
        <v>21649</v>
      </c>
      <c r="D20" s="143">
        <v>22443</v>
      </c>
      <c r="E20" s="144">
        <f t="shared" si="0"/>
        <v>794</v>
      </c>
      <c r="F20" s="143">
        <v>4067</v>
      </c>
      <c r="G20" s="143">
        <v>12685</v>
      </c>
      <c r="H20" s="143">
        <v>5691</v>
      </c>
      <c r="I20" s="143">
        <f t="shared" si="1"/>
        <v>22443</v>
      </c>
      <c r="J20" s="143">
        <f t="shared" si="5"/>
        <v>0</v>
      </c>
      <c r="K20" s="144">
        <v>21544</v>
      </c>
      <c r="L20" s="144">
        <f t="shared" si="2"/>
        <v>899</v>
      </c>
      <c r="M20" s="147">
        <v>17992</v>
      </c>
      <c r="N20" s="145">
        <v>228</v>
      </c>
      <c r="O20" s="143">
        <f t="shared" si="3"/>
        <v>18220</v>
      </c>
      <c r="P20" s="147">
        <v>17992</v>
      </c>
      <c r="Q20" s="145">
        <v>228</v>
      </c>
      <c r="R20" s="143">
        <f t="shared" si="4"/>
        <v>18220</v>
      </c>
      <c r="S20" s="148">
        <v>228</v>
      </c>
      <c r="T20" s="148">
        <v>48</v>
      </c>
      <c r="U20" s="182">
        <v>160</v>
      </c>
      <c r="V20" s="150"/>
    </row>
    <row r="21" spans="1:22" s="151" customFormat="1" ht="17.25">
      <c r="A21" s="140">
        <v>12</v>
      </c>
      <c r="B21" s="141" t="s">
        <v>4</v>
      </c>
      <c r="C21" s="142">
        <v>40656</v>
      </c>
      <c r="D21" s="143">
        <v>42804</v>
      </c>
      <c r="E21" s="144">
        <f t="shared" si="0"/>
        <v>2148</v>
      </c>
      <c r="F21" s="143">
        <v>25427</v>
      </c>
      <c r="G21" s="143">
        <v>2346</v>
      </c>
      <c r="H21" s="143">
        <v>15031</v>
      </c>
      <c r="I21" s="143">
        <f t="shared" si="1"/>
        <v>42804</v>
      </c>
      <c r="J21" s="143">
        <f t="shared" si="5"/>
        <v>0</v>
      </c>
      <c r="K21" s="144">
        <v>40656</v>
      </c>
      <c r="L21" s="144">
        <f t="shared" si="2"/>
        <v>2148</v>
      </c>
      <c r="M21" s="147">
        <v>27017</v>
      </c>
      <c r="N21" s="143">
        <v>2110</v>
      </c>
      <c r="O21" s="143">
        <f t="shared" si="3"/>
        <v>29127</v>
      </c>
      <c r="P21" s="147">
        <v>26917</v>
      </c>
      <c r="Q21" s="145">
        <v>2101</v>
      </c>
      <c r="R21" s="143">
        <f t="shared" si="4"/>
        <v>29018</v>
      </c>
      <c r="S21" s="148">
        <v>15633</v>
      </c>
      <c r="T21" s="148">
        <v>5470</v>
      </c>
      <c r="U21" s="182">
        <v>63</v>
      </c>
      <c r="V21" s="150"/>
    </row>
    <row r="22" spans="1:22" s="151" customFormat="1" ht="17.25">
      <c r="A22" s="140">
        <v>13</v>
      </c>
      <c r="B22" s="141" t="s">
        <v>3</v>
      </c>
      <c r="C22" s="142">
        <v>54394</v>
      </c>
      <c r="D22" s="143">
        <v>55376</v>
      </c>
      <c r="E22" s="144">
        <f t="shared" si="0"/>
        <v>982</v>
      </c>
      <c r="F22" s="143">
        <v>37945</v>
      </c>
      <c r="G22" s="143">
        <v>4217</v>
      </c>
      <c r="H22" s="143">
        <v>13214</v>
      </c>
      <c r="I22" s="143">
        <f t="shared" si="1"/>
        <v>55376</v>
      </c>
      <c r="J22" s="143">
        <f t="shared" si="5"/>
        <v>0</v>
      </c>
      <c r="K22" s="144">
        <v>54218</v>
      </c>
      <c r="L22" s="146">
        <f t="shared" si="2"/>
        <v>1158</v>
      </c>
      <c r="M22" s="147">
        <v>36838</v>
      </c>
      <c r="N22" s="143">
        <v>2591</v>
      </c>
      <c r="O22" s="143">
        <f t="shared" si="3"/>
        <v>39429</v>
      </c>
      <c r="P22" s="147">
        <v>35897</v>
      </c>
      <c r="Q22" s="143">
        <v>2699</v>
      </c>
      <c r="R22" s="143">
        <f t="shared" si="4"/>
        <v>38596</v>
      </c>
      <c r="S22" s="148">
        <v>3458</v>
      </c>
      <c r="T22" s="148">
        <v>5907</v>
      </c>
      <c r="U22" s="148">
        <v>546</v>
      </c>
      <c r="V22" s="150"/>
    </row>
    <row r="23" spans="1:22" s="93" customFormat="1" ht="15">
      <c r="A23" s="109"/>
      <c r="B23" s="110" t="s">
        <v>14</v>
      </c>
      <c r="C23" s="111">
        <f>SUM(C10:C22)</f>
        <v>545346</v>
      </c>
      <c r="D23" s="112">
        <f>SUM(D10:D22)</f>
        <v>563451</v>
      </c>
      <c r="E23" s="113">
        <f t="shared" si="0"/>
        <v>18105</v>
      </c>
      <c r="F23" s="112">
        <f>SUM(F10:F22)</f>
        <v>261483</v>
      </c>
      <c r="G23" s="112">
        <f>SUM(G10:G22)</f>
        <v>144839</v>
      </c>
      <c r="H23" s="112">
        <f>SUM(H10:H22)</f>
        <v>156537</v>
      </c>
      <c r="I23" s="112">
        <f>SUM(I10:I22)</f>
        <v>562859</v>
      </c>
      <c r="J23" s="112"/>
      <c r="K23" s="114">
        <f>SUM(K10:K22)</f>
        <v>542711</v>
      </c>
      <c r="L23" s="115">
        <f t="shared" si="2"/>
        <v>20148</v>
      </c>
      <c r="M23" s="112">
        <f aca="true" t="shared" si="6" ref="M23:U23">SUM(M10:M22)</f>
        <v>382930</v>
      </c>
      <c r="N23" s="112">
        <f t="shared" si="6"/>
        <v>34722</v>
      </c>
      <c r="O23" s="112">
        <f t="shared" si="6"/>
        <v>417652</v>
      </c>
      <c r="P23" s="112">
        <f t="shared" si="6"/>
        <v>381508</v>
      </c>
      <c r="Q23" s="112">
        <f t="shared" si="6"/>
        <v>34249</v>
      </c>
      <c r="R23" s="112">
        <f t="shared" si="6"/>
        <v>415757</v>
      </c>
      <c r="S23" s="112">
        <f t="shared" si="6"/>
        <v>153488.2</v>
      </c>
      <c r="T23" s="112">
        <f t="shared" si="6"/>
        <v>66409.4</v>
      </c>
      <c r="U23" s="112">
        <f t="shared" si="6"/>
        <v>1706</v>
      </c>
      <c r="V23" s="116"/>
    </row>
    <row r="24" spans="1:21" ht="13.5">
      <c r="A24" s="18"/>
      <c r="B24" s="9"/>
      <c r="C24" s="87"/>
      <c r="D24" s="9"/>
      <c r="E24" s="9"/>
      <c r="F24" s="136"/>
      <c r="G24" s="136"/>
      <c r="H24" s="136"/>
      <c r="I24" s="46"/>
      <c r="J24" s="46"/>
      <c r="K24" s="90"/>
      <c r="L24" s="90"/>
      <c r="M24" s="12"/>
      <c r="N24" s="12"/>
      <c r="O24" s="12"/>
      <c r="P24" s="12"/>
      <c r="Q24" s="39"/>
      <c r="R24" s="12"/>
      <c r="S24" s="39"/>
      <c r="T24" s="12"/>
      <c r="U24" s="12"/>
    </row>
    <row r="25" spans="1:24" ht="13.5">
      <c r="A25" s="18"/>
      <c r="B25" s="9"/>
      <c r="C25" s="87"/>
      <c r="D25" s="9"/>
      <c r="E25" s="9"/>
      <c r="F25" s="12"/>
      <c r="G25" s="12"/>
      <c r="H25" s="12"/>
      <c r="I25" s="12"/>
      <c r="J25" s="12"/>
      <c r="K25" s="91"/>
      <c r="L25" s="91"/>
      <c r="M25" s="12"/>
      <c r="N25" s="12"/>
      <c r="O25" s="12"/>
      <c r="P25" s="12"/>
      <c r="Q25" s="12"/>
      <c r="R25" s="12"/>
      <c r="S25" s="12"/>
      <c r="T25" s="12"/>
      <c r="U25" s="12"/>
      <c r="X25" s="1" t="s">
        <v>92</v>
      </c>
    </row>
    <row r="26" spans="1:21" ht="13.5">
      <c r="A26" s="18"/>
      <c r="B26" s="118"/>
      <c r="C26" s="87" t="s">
        <v>85</v>
      </c>
      <c r="D26" s="9"/>
      <c r="E26" s="9"/>
      <c r="F26" s="12"/>
      <c r="G26" s="12"/>
      <c r="H26" s="12"/>
      <c r="I26" s="97"/>
      <c r="J26" s="97"/>
      <c r="K26" s="92"/>
      <c r="L26" s="92"/>
      <c r="M26" s="12"/>
      <c r="N26" s="12"/>
      <c r="O26" s="12"/>
      <c r="P26" s="12"/>
      <c r="Q26" s="12"/>
      <c r="R26" s="216"/>
      <c r="S26" s="216"/>
      <c r="T26" s="216"/>
      <c r="U26" s="216"/>
    </row>
    <row r="27" spans="1:21" ht="13.5">
      <c r="A27" s="18"/>
      <c r="B27" s="9"/>
      <c r="C27" s="87"/>
      <c r="D27" s="9"/>
      <c r="E27" s="9"/>
      <c r="F27" s="12"/>
      <c r="G27" s="12"/>
      <c r="H27" s="12"/>
      <c r="I27" s="12"/>
      <c r="J27" s="12"/>
      <c r="K27" s="91"/>
      <c r="L27" s="91"/>
      <c r="M27" s="12"/>
      <c r="N27" s="12"/>
      <c r="O27" s="12"/>
      <c r="P27" s="12"/>
      <c r="Q27" s="12"/>
      <c r="R27" s="216"/>
      <c r="S27" s="216"/>
      <c r="T27" s="216"/>
      <c r="U27" s="216"/>
    </row>
    <row r="34" spans="15:18" ht="16.5">
      <c r="O34" s="84"/>
      <c r="P34" s="85"/>
      <c r="Q34" s="85"/>
      <c r="R34"/>
    </row>
    <row r="35" spans="15:18" ht="16.5">
      <c r="O35" s="84"/>
      <c r="P35" s="85"/>
      <c r="Q35" s="85"/>
      <c r="R35"/>
    </row>
    <row r="36" spans="15:18" ht="16.5">
      <c r="O36" s="84"/>
      <c r="P36" s="85"/>
      <c r="Q36" s="85"/>
      <c r="R36"/>
    </row>
    <row r="37" spans="15:18" ht="16.5">
      <c r="O37" s="84"/>
      <c r="P37" s="85"/>
      <c r="Q37" s="85"/>
      <c r="R37"/>
    </row>
    <row r="38" spans="15:18" ht="16.5">
      <c r="O38" s="84"/>
      <c r="P38"/>
      <c r="Q38" s="85"/>
      <c r="R38" s="85"/>
    </row>
    <row r="39" spans="15:18" ht="16.5">
      <c r="O39" s="84"/>
      <c r="P39" s="85"/>
      <c r="Q39" s="85"/>
      <c r="R39"/>
    </row>
    <row r="40" spans="15:18" ht="16.5">
      <c r="O40" s="84"/>
      <c r="P40" s="85"/>
      <c r="Q40" s="85"/>
      <c r="R40"/>
    </row>
    <row r="41" spans="15:18" ht="16.5">
      <c r="O41" s="84"/>
      <c r="P41" s="85"/>
      <c r="Q41" s="85"/>
      <c r="R41"/>
    </row>
  </sheetData>
  <sheetProtection/>
  <mergeCells count="21">
    <mergeCell ref="M7:O7"/>
    <mergeCell ref="A1:U1"/>
    <mergeCell ref="A4:U4"/>
    <mergeCell ref="F7:I7"/>
    <mergeCell ref="A2:U2"/>
    <mergeCell ref="S7:S8"/>
    <mergeCell ref="T7:T8"/>
    <mergeCell ref="U7:U8"/>
    <mergeCell ref="A7:A8"/>
    <mergeCell ref="C7:C8"/>
    <mergeCell ref="D7:D8"/>
    <mergeCell ref="B7:B8"/>
    <mergeCell ref="P7:R7"/>
    <mergeCell ref="R26:U26"/>
    <mergeCell ref="R27:U27"/>
    <mergeCell ref="F9:I9"/>
    <mergeCell ref="M9:O9"/>
    <mergeCell ref="P9:R9"/>
    <mergeCell ref="K7:K8"/>
    <mergeCell ref="L7:L8"/>
    <mergeCell ref="E7:E8"/>
  </mergeCells>
  <conditionalFormatting sqref="L10:L22 E10:E23">
    <cfRule type="cellIs" priority="1" dxfId="2" operator="lessThan" stopIfTrue="1">
      <formula>0</formula>
    </cfRule>
  </conditionalFormatting>
  <conditionalFormatting sqref="J10:J22">
    <cfRule type="cellIs" priority="2" dxfId="3" operator="lessThan" stopIfTrue="1">
      <formula>0</formula>
    </cfRule>
  </conditionalFormatting>
  <printOptions horizontalCentered="1"/>
  <pageMargins left="0.5" right="0.25" top="0.5" bottom="0.75" header="0.5" footer="0.5"/>
  <pageSetup horizontalDpi="600" verticalDpi="600" orientation="landscape" paperSize="9" scale="86" r:id="rId1"/>
  <headerFooter alignWithMargins="0">
    <oddHeader>&amp;RPart-I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="85" zoomScaleNormal="85" zoomScalePageLayoutView="0" workbookViewId="0" topLeftCell="A1">
      <pane ySplit="9" topLeftCell="BM13" activePane="bottomLeft" state="frozen"/>
      <selection pane="topLeft" activeCell="A1" sqref="A1"/>
      <selection pane="bottomLeft" activeCell="J11" sqref="J11:J23"/>
    </sheetView>
  </sheetViews>
  <sheetFormatPr defaultColWidth="9.140625" defaultRowHeight="12.75"/>
  <cols>
    <col min="1" max="1" width="6.140625" style="1" customWidth="1"/>
    <col min="2" max="2" width="17.00390625" style="2" customWidth="1"/>
    <col min="3" max="3" width="9.8515625" style="1" customWidth="1"/>
    <col min="4" max="4" width="10.00390625" style="1" customWidth="1"/>
    <col min="5" max="5" width="9.7109375" style="1" bestFit="1" customWidth="1"/>
    <col min="6" max="6" width="10.140625" style="1" customWidth="1"/>
    <col min="7" max="7" width="10.00390625" style="1" customWidth="1"/>
    <col min="8" max="8" width="11.7109375" style="1" bestFit="1" customWidth="1"/>
    <col min="9" max="9" width="10.7109375" style="1" bestFit="1" customWidth="1"/>
    <col min="10" max="10" width="10.8515625" style="1" customWidth="1"/>
    <col min="11" max="11" width="6.28125" style="1" hidden="1" customWidth="1"/>
    <col min="12" max="12" width="13.140625" style="1" customWidth="1"/>
    <col min="13" max="13" width="12.28125" style="1" customWidth="1"/>
    <col min="14" max="14" width="10.00390625" style="1" customWidth="1"/>
    <col min="15" max="15" width="9.57421875" style="1" bestFit="1" customWidth="1"/>
    <col min="16" max="17" width="9.140625" style="1" customWidth="1"/>
    <col min="18" max="18" width="9.7109375" style="1" customWidth="1"/>
    <col min="19" max="16384" width="9.140625" style="1" customWidth="1"/>
  </cols>
  <sheetData>
    <row r="1" spans="1:14" ht="29.25" customHeight="1">
      <c r="A1" s="224" t="s">
        <v>77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44" customFormat="1" ht="25.5" customHeight="1">
      <c r="A2" s="227" t="s">
        <v>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6.5" customHeight="1">
      <c r="A4" s="225" t="s">
        <v>89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customHeight="1">
      <c r="A6" s="8" t="s">
        <v>16</v>
      </c>
      <c r="B6" s="9"/>
      <c r="C6" s="53"/>
      <c r="D6" s="10"/>
      <c r="E6" s="10"/>
      <c r="F6" s="10"/>
      <c r="G6" s="47"/>
      <c r="H6" s="10"/>
      <c r="I6" s="10"/>
      <c r="J6" s="10"/>
      <c r="K6" s="10"/>
      <c r="L6" s="10"/>
      <c r="M6" s="12"/>
      <c r="N6" s="12"/>
    </row>
    <row r="7" spans="1:14" s="24" customFormat="1" ht="30" customHeight="1">
      <c r="A7" s="223" t="s">
        <v>17</v>
      </c>
      <c r="B7" s="226" t="s">
        <v>2</v>
      </c>
      <c r="C7" s="223" t="s">
        <v>33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1:14" s="25" customFormat="1" ht="14.25" customHeight="1">
      <c r="A8" s="223"/>
      <c r="B8" s="226"/>
      <c r="C8" s="220" t="s">
        <v>42</v>
      </c>
      <c r="D8" s="220"/>
      <c r="E8" s="220" t="s">
        <v>43</v>
      </c>
      <c r="F8" s="220"/>
      <c r="G8" s="221" t="s">
        <v>20</v>
      </c>
      <c r="H8" s="222"/>
      <c r="I8" s="220" t="s">
        <v>46</v>
      </c>
      <c r="J8" s="220"/>
      <c r="K8" s="102"/>
      <c r="L8" s="220" t="s">
        <v>47</v>
      </c>
      <c r="M8" s="220" t="s">
        <v>79</v>
      </c>
      <c r="N8" s="220" t="s">
        <v>48</v>
      </c>
    </row>
    <row r="9" spans="1:19" s="25" customFormat="1" ht="54.75" customHeight="1">
      <c r="A9" s="223"/>
      <c r="B9" s="226"/>
      <c r="C9" s="103" t="s">
        <v>44</v>
      </c>
      <c r="D9" s="103" t="s">
        <v>45</v>
      </c>
      <c r="E9" s="103" t="s">
        <v>44</v>
      </c>
      <c r="F9" s="103" t="s">
        <v>45</v>
      </c>
      <c r="G9" s="103" t="s">
        <v>44</v>
      </c>
      <c r="H9" s="103" t="s">
        <v>45</v>
      </c>
      <c r="I9" s="102" t="s">
        <v>72</v>
      </c>
      <c r="J9" s="102" t="s">
        <v>73</v>
      </c>
      <c r="K9" s="102"/>
      <c r="L9" s="220"/>
      <c r="M9" s="220"/>
      <c r="N9" s="220"/>
      <c r="S9" s="25" t="s">
        <v>88</v>
      </c>
    </row>
    <row r="10" spans="1:14" s="4" customFormat="1" ht="14.25">
      <c r="A10" s="41">
        <v>1</v>
      </c>
      <c r="B10" s="4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/>
      <c r="L10" s="41">
        <v>11</v>
      </c>
      <c r="M10" s="41">
        <v>12</v>
      </c>
      <c r="N10" s="41">
        <v>13</v>
      </c>
    </row>
    <row r="11" spans="1:20" s="161" customFormat="1" ht="15">
      <c r="A11" s="152">
        <v>1</v>
      </c>
      <c r="B11" s="163" t="s">
        <v>12</v>
      </c>
      <c r="C11" s="154">
        <v>12265</v>
      </c>
      <c r="D11" s="155">
        <v>2.6082727</v>
      </c>
      <c r="E11" s="154">
        <v>5209</v>
      </c>
      <c r="F11" s="155">
        <v>0.9352144</v>
      </c>
      <c r="G11" s="154">
        <v>4082</v>
      </c>
      <c r="H11" s="155">
        <v>0.8499123999999999</v>
      </c>
      <c r="I11" s="158">
        <f>C11+E11+G11</f>
        <v>21556</v>
      </c>
      <c r="J11" s="155">
        <f>D11+F11+H11</f>
        <v>4.3933995</v>
      </c>
      <c r="K11" s="159">
        <f>(J11*100000)/I11</f>
        <v>20.381330024123216</v>
      </c>
      <c r="L11" s="154">
        <v>160212.26</v>
      </c>
      <c r="M11" s="154">
        <v>3092</v>
      </c>
      <c r="N11" s="160">
        <v>67</v>
      </c>
      <c r="O11" s="161">
        <f>J11*70</f>
        <v>307.537965</v>
      </c>
      <c r="P11" s="161">
        <v>99.66126</v>
      </c>
      <c r="Q11" s="161">
        <f>O11-P11</f>
        <v>207.876705</v>
      </c>
      <c r="R11" s="161" t="e">
        <f>(J11*100000)/#REF!</f>
        <v>#REF!</v>
      </c>
      <c r="S11" s="161">
        <v>3.02037</v>
      </c>
      <c r="T11" s="162">
        <f>J11-S11</f>
        <v>1.3730295</v>
      </c>
    </row>
    <row r="12" spans="1:20" s="151" customFormat="1" ht="15.75">
      <c r="A12" s="188">
        <v>2</v>
      </c>
      <c r="B12" s="189" t="s">
        <v>13</v>
      </c>
      <c r="C12" s="190">
        <v>13587.52</v>
      </c>
      <c r="D12" s="191">
        <v>2.3184244815543886</v>
      </c>
      <c r="E12" s="190">
        <v>3860.24</v>
      </c>
      <c r="F12" s="191">
        <v>0.8128583840578041</v>
      </c>
      <c r="G12" s="190">
        <v>9027.24</v>
      </c>
      <c r="H12" s="191">
        <v>1.810783439509754</v>
      </c>
      <c r="I12" s="158">
        <f aca="true" t="shared" si="0" ref="I12:I17">C12+E12+G12</f>
        <v>26475</v>
      </c>
      <c r="J12" s="191">
        <f aca="true" t="shared" si="1" ref="J12:J17">D12+F12+H12</f>
        <v>4.942066305121947</v>
      </c>
      <c r="K12" s="159">
        <f aca="true" t="shared" si="2" ref="K12:K24">(J12*100000)/I12</f>
        <v>18.666917110942197</v>
      </c>
      <c r="L12" s="190">
        <v>128391.53262804868</v>
      </c>
      <c r="M12" s="190">
        <v>10785.83793652438</v>
      </c>
      <c r="N12" s="193">
        <v>2129.1113051219468</v>
      </c>
      <c r="O12" s="151">
        <f>J12*70</f>
        <v>345.9446413585363</v>
      </c>
      <c r="P12" s="151">
        <v>56.75555</v>
      </c>
      <c r="Q12" s="210">
        <f aca="true" t="shared" si="3" ref="Q12:Q23">O12-P12</f>
        <v>289.1890913585363</v>
      </c>
      <c r="R12" s="151" t="e">
        <f>(J12*100000)/#REF!</f>
        <v>#REF!</v>
      </c>
      <c r="S12" s="151">
        <v>2.40018</v>
      </c>
      <c r="T12" s="162">
        <f aca="true" t="shared" si="4" ref="T12:T23">J12-S12</f>
        <v>2.5418863051219467</v>
      </c>
    </row>
    <row r="13" spans="1:20" s="161" customFormat="1" ht="15">
      <c r="A13" s="152">
        <v>3</v>
      </c>
      <c r="B13" s="163" t="s">
        <v>5</v>
      </c>
      <c r="C13" s="154">
        <v>31272</v>
      </c>
      <c r="D13" s="155">
        <v>5.34373</v>
      </c>
      <c r="E13" s="154">
        <v>13729</v>
      </c>
      <c r="F13" s="155">
        <v>2.5602</v>
      </c>
      <c r="G13" s="154">
        <v>17658</v>
      </c>
      <c r="H13" s="155">
        <v>2.98623</v>
      </c>
      <c r="I13" s="158">
        <f>C13+E13+G13</f>
        <v>62659</v>
      </c>
      <c r="J13" s="155">
        <f t="shared" si="1"/>
        <v>10.89016</v>
      </c>
      <c r="K13" s="159">
        <f t="shared" si="2"/>
        <v>17.380041175250163</v>
      </c>
      <c r="L13" s="154">
        <v>273636</v>
      </c>
      <c r="M13" s="154">
        <v>4999</v>
      </c>
      <c r="N13" s="160">
        <v>113</v>
      </c>
      <c r="O13" s="161">
        <f aca="true" t="shared" si="5" ref="O13:O23">J13*70</f>
        <v>762.3112</v>
      </c>
      <c r="P13" s="161">
        <v>124.82662</v>
      </c>
      <c r="Q13" s="161">
        <f t="shared" si="3"/>
        <v>637.4845799999999</v>
      </c>
      <c r="R13" s="161" t="e">
        <f>(J13*100000)/#REF!</f>
        <v>#REF!</v>
      </c>
      <c r="S13" s="161">
        <v>7.03098</v>
      </c>
      <c r="T13" s="162">
        <f t="shared" si="4"/>
        <v>3.8591800000000003</v>
      </c>
    </row>
    <row r="14" spans="1:20" s="161" customFormat="1" ht="15">
      <c r="A14" s="152">
        <v>4</v>
      </c>
      <c r="B14" s="163" t="s">
        <v>9</v>
      </c>
      <c r="C14" s="154">
        <v>11617</v>
      </c>
      <c r="D14" s="155">
        <v>2.36011</v>
      </c>
      <c r="E14" s="154">
        <v>7808</v>
      </c>
      <c r="F14" s="155">
        <v>1.17225</v>
      </c>
      <c r="G14" s="154">
        <v>9334</v>
      </c>
      <c r="H14" s="155">
        <v>1.7052654999999999</v>
      </c>
      <c r="I14" s="158">
        <f t="shared" si="0"/>
        <v>28759</v>
      </c>
      <c r="J14" s="155">
        <f t="shared" si="1"/>
        <v>5.2376255</v>
      </c>
      <c r="K14" s="159">
        <f t="shared" si="2"/>
        <v>18.212126638617477</v>
      </c>
      <c r="L14" s="154">
        <v>174122</v>
      </c>
      <c r="M14" s="154">
        <v>2367</v>
      </c>
      <c r="N14" s="160">
        <v>7</v>
      </c>
      <c r="O14" s="161">
        <f t="shared" si="5"/>
        <v>366.633785</v>
      </c>
      <c r="P14" s="161">
        <v>80.87679</v>
      </c>
      <c r="Q14" s="161">
        <f t="shared" si="3"/>
        <v>285.75699499999996</v>
      </c>
      <c r="R14" s="161" t="e">
        <f>(J14*100000)/#REF!</f>
        <v>#REF!</v>
      </c>
      <c r="S14" s="161">
        <v>3.06432</v>
      </c>
      <c r="T14" s="162">
        <f t="shared" si="4"/>
        <v>2.1733055</v>
      </c>
    </row>
    <row r="15" spans="1:20" s="161" customFormat="1" ht="15">
      <c r="A15" s="152">
        <v>5</v>
      </c>
      <c r="B15" s="163" t="s">
        <v>11</v>
      </c>
      <c r="C15" s="154">
        <v>5898</v>
      </c>
      <c r="D15" s="155">
        <v>1.16798785</v>
      </c>
      <c r="E15" s="154">
        <v>20441</v>
      </c>
      <c r="F15" s="155">
        <v>4.069232100000001</v>
      </c>
      <c r="G15" s="154">
        <v>9905</v>
      </c>
      <c r="H15" s="155">
        <v>1.8448168799999998</v>
      </c>
      <c r="I15" s="158">
        <f t="shared" si="0"/>
        <v>36244</v>
      </c>
      <c r="J15" s="155">
        <f t="shared" si="1"/>
        <v>7.082036830000001</v>
      </c>
      <c r="K15" s="159">
        <f t="shared" si="2"/>
        <v>19.53988751241585</v>
      </c>
      <c r="L15" s="154">
        <v>245846</v>
      </c>
      <c r="M15" s="154">
        <v>2436</v>
      </c>
      <c r="N15" s="160">
        <v>117</v>
      </c>
      <c r="O15" s="161">
        <f t="shared" si="5"/>
        <v>495.74257810000006</v>
      </c>
      <c r="P15" s="161">
        <v>124.9542</v>
      </c>
      <c r="Q15" s="161">
        <f t="shared" si="3"/>
        <v>370.78837810000005</v>
      </c>
      <c r="R15" s="161" t="e">
        <f>(J15*100000)/#REF!</f>
        <v>#REF!</v>
      </c>
      <c r="S15" s="161">
        <v>3.99136</v>
      </c>
      <c r="T15" s="162">
        <f t="shared" si="4"/>
        <v>3.090676830000001</v>
      </c>
    </row>
    <row r="16" spans="1:20" s="161" customFormat="1" ht="15">
      <c r="A16" s="152">
        <v>6</v>
      </c>
      <c r="B16" s="163" t="s">
        <v>1</v>
      </c>
      <c r="C16" s="154">
        <v>15607</v>
      </c>
      <c r="D16" s="155">
        <v>2.30602</v>
      </c>
      <c r="E16" s="154">
        <v>14671</v>
      </c>
      <c r="F16" s="155">
        <v>1.86487</v>
      </c>
      <c r="G16" s="154">
        <v>7470</v>
      </c>
      <c r="H16" s="155">
        <v>1.09616</v>
      </c>
      <c r="I16" s="158">
        <f t="shared" si="0"/>
        <v>37748</v>
      </c>
      <c r="J16" s="155">
        <f t="shared" si="1"/>
        <v>5.26705</v>
      </c>
      <c r="K16" s="159">
        <f t="shared" si="2"/>
        <v>13.953189572957507</v>
      </c>
      <c r="L16" s="154">
        <v>119049</v>
      </c>
      <c r="M16" s="154">
        <v>5360</v>
      </c>
      <c r="N16" s="160">
        <v>3</v>
      </c>
      <c r="O16" s="161">
        <f t="shared" si="5"/>
        <v>368.69350000000003</v>
      </c>
      <c r="P16" s="161">
        <v>48.33766</v>
      </c>
      <c r="Q16" s="161">
        <f t="shared" si="3"/>
        <v>320.35584000000006</v>
      </c>
      <c r="R16" s="161" t="e">
        <f>(J16*100000)/#REF!</f>
        <v>#REF!</v>
      </c>
      <c r="S16" s="161">
        <v>3.152953</v>
      </c>
      <c r="T16" s="162">
        <f t="shared" si="4"/>
        <v>2.114097</v>
      </c>
    </row>
    <row r="17" spans="1:20" s="161" customFormat="1" ht="15">
      <c r="A17" s="152">
        <v>7</v>
      </c>
      <c r="B17" s="163" t="s">
        <v>10</v>
      </c>
      <c r="C17" s="154">
        <v>3550</v>
      </c>
      <c r="D17" s="155">
        <v>0.84813</v>
      </c>
      <c r="E17" s="154">
        <v>11495</v>
      </c>
      <c r="F17" s="155">
        <v>3.414915</v>
      </c>
      <c r="G17" s="154">
        <v>8680</v>
      </c>
      <c r="H17" s="155">
        <v>1.9778916</v>
      </c>
      <c r="I17" s="158">
        <f t="shared" si="0"/>
        <v>23725</v>
      </c>
      <c r="J17" s="155">
        <f t="shared" si="1"/>
        <v>6.2409365999999995</v>
      </c>
      <c r="K17" s="159">
        <f t="shared" si="2"/>
        <v>26.305317597471017</v>
      </c>
      <c r="L17" s="154">
        <v>216653</v>
      </c>
      <c r="M17" s="154">
        <v>470</v>
      </c>
      <c r="N17" s="160">
        <v>190</v>
      </c>
      <c r="O17" s="161">
        <f t="shared" si="5"/>
        <v>436.86556199999995</v>
      </c>
      <c r="P17" s="161">
        <v>72.36621</v>
      </c>
      <c r="Q17" s="161">
        <f t="shared" si="3"/>
        <v>364.49935199999993</v>
      </c>
      <c r="R17" s="161" t="e">
        <f>(J17*100000)/#REF!</f>
        <v>#REF!</v>
      </c>
      <c r="S17" s="161">
        <v>4.1991</v>
      </c>
      <c r="T17" s="162">
        <f t="shared" si="4"/>
        <v>2.0418366</v>
      </c>
    </row>
    <row r="18" spans="1:20" s="151" customFormat="1" ht="15.75">
      <c r="A18" s="188">
        <v>8</v>
      </c>
      <c r="B18" s="189" t="s">
        <v>6</v>
      </c>
      <c r="C18" s="190">
        <v>12128</v>
      </c>
      <c r="D18" s="191">
        <v>1.92572</v>
      </c>
      <c r="E18" s="190">
        <v>12961</v>
      </c>
      <c r="F18" s="191">
        <v>2.42944</v>
      </c>
      <c r="G18" s="190">
        <v>11766</v>
      </c>
      <c r="H18" s="192">
        <v>1.9791</v>
      </c>
      <c r="I18" s="158">
        <f aca="true" t="shared" si="6" ref="I18:I23">C18+E18+G18</f>
        <v>36855</v>
      </c>
      <c r="J18" s="155">
        <f aca="true" t="shared" si="7" ref="J18:J23">D18+F18+H18</f>
        <v>6.33426</v>
      </c>
      <c r="K18" s="159">
        <f t="shared" si="2"/>
        <v>17.186975986975987</v>
      </c>
      <c r="L18" s="193">
        <v>197947</v>
      </c>
      <c r="M18" s="193">
        <v>4123</v>
      </c>
      <c r="N18" s="193">
        <v>154</v>
      </c>
      <c r="O18" s="161">
        <f t="shared" si="5"/>
        <v>443.3982</v>
      </c>
      <c r="P18" s="151">
        <v>89.05026</v>
      </c>
      <c r="Q18" s="183">
        <f t="shared" si="3"/>
        <v>354.34794</v>
      </c>
      <c r="R18" s="161" t="e">
        <f>(J18*100000)/#REF!</f>
        <v>#REF!</v>
      </c>
      <c r="S18" s="151">
        <v>3.88902</v>
      </c>
      <c r="T18" s="162">
        <f t="shared" si="4"/>
        <v>2.4452399999999996</v>
      </c>
    </row>
    <row r="19" spans="1:20" s="161" customFormat="1" ht="15">
      <c r="A19" s="152">
        <v>9</v>
      </c>
      <c r="B19" s="153" t="s">
        <v>7</v>
      </c>
      <c r="C19" s="154">
        <v>4956</v>
      </c>
      <c r="D19" s="155">
        <v>1.234815</v>
      </c>
      <c r="E19" s="154">
        <v>6742</v>
      </c>
      <c r="F19" s="156">
        <v>1.65823</v>
      </c>
      <c r="G19" s="157">
        <v>4379</v>
      </c>
      <c r="H19" s="156">
        <v>1.5213</v>
      </c>
      <c r="I19" s="158">
        <f t="shared" si="6"/>
        <v>16077</v>
      </c>
      <c r="J19" s="155">
        <f t="shared" si="7"/>
        <v>4.414345</v>
      </c>
      <c r="K19" s="159">
        <f t="shared" si="2"/>
        <v>27.45751694967967</v>
      </c>
      <c r="L19" s="154">
        <v>196689</v>
      </c>
      <c r="M19" s="154">
        <v>1137</v>
      </c>
      <c r="N19" s="160">
        <v>201</v>
      </c>
      <c r="O19" s="161">
        <f t="shared" si="5"/>
        <v>309.00415</v>
      </c>
      <c r="P19" s="161">
        <v>43.51732</v>
      </c>
      <c r="Q19" s="161">
        <f t="shared" si="3"/>
        <v>265.48683</v>
      </c>
      <c r="R19" s="161" t="e">
        <f>(J19*100000)/#REF!</f>
        <v>#REF!</v>
      </c>
      <c r="S19" s="161">
        <v>2.38565</v>
      </c>
      <c r="T19" s="162">
        <f t="shared" si="4"/>
        <v>2.028695</v>
      </c>
    </row>
    <row r="20" spans="1:20" s="161" customFormat="1" ht="15.75">
      <c r="A20" s="152">
        <v>10</v>
      </c>
      <c r="B20" s="163" t="s">
        <v>0</v>
      </c>
      <c r="C20" s="154">
        <v>33928</v>
      </c>
      <c r="D20" s="155">
        <v>5.6991200000000015</v>
      </c>
      <c r="E20" s="154">
        <v>540</v>
      </c>
      <c r="F20" s="155">
        <v>0.17467999999999997</v>
      </c>
      <c r="G20" s="154">
        <v>8961</v>
      </c>
      <c r="H20" s="156">
        <v>1.6501400000000002</v>
      </c>
      <c r="I20" s="158">
        <f t="shared" si="6"/>
        <v>43429</v>
      </c>
      <c r="J20" s="155">
        <f>D20+F20+H20</f>
        <v>7.523940000000002</v>
      </c>
      <c r="K20" s="159">
        <f t="shared" si="2"/>
        <v>17.32469087476111</v>
      </c>
      <c r="L20" s="154">
        <v>164792</v>
      </c>
      <c r="M20" s="154">
        <v>7399</v>
      </c>
      <c r="N20" s="160">
        <v>568</v>
      </c>
      <c r="O20" s="161">
        <f t="shared" si="5"/>
        <v>526.6758000000002</v>
      </c>
      <c r="P20" s="161">
        <v>73.95239</v>
      </c>
      <c r="Q20" s="183">
        <f t="shared" si="3"/>
        <v>452.72341000000023</v>
      </c>
      <c r="R20" s="161" t="e">
        <f>(J20*100000)/#REF!</f>
        <v>#REF!</v>
      </c>
      <c r="S20" s="161">
        <v>3.28821</v>
      </c>
      <c r="T20" s="162">
        <f t="shared" si="4"/>
        <v>4.235730000000002</v>
      </c>
    </row>
    <row r="21" spans="1:20" s="161" customFormat="1" ht="15.75">
      <c r="A21" s="152">
        <v>11</v>
      </c>
      <c r="B21" s="163" t="s">
        <v>8</v>
      </c>
      <c r="C21" s="154">
        <v>3436</v>
      </c>
      <c r="D21" s="155">
        <v>0.65818</v>
      </c>
      <c r="E21" s="154">
        <v>9970</v>
      </c>
      <c r="F21" s="155">
        <v>1.92121</v>
      </c>
      <c r="G21" s="154">
        <v>4814</v>
      </c>
      <c r="H21" s="156">
        <v>1.0141</v>
      </c>
      <c r="I21" s="158">
        <f t="shared" si="6"/>
        <v>18220</v>
      </c>
      <c r="J21" s="155">
        <f t="shared" si="7"/>
        <v>3.59349</v>
      </c>
      <c r="K21" s="159">
        <f t="shared" si="2"/>
        <v>19.72277716794731</v>
      </c>
      <c r="L21" s="157">
        <v>86505</v>
      </c>
      <c r="M21" s="160">
        <v>710</v>
      </c>
      <c r="N21" s="160">
        <v>1</v>
      </c>
      <c r="O21" s="161">
        <f t="shared" si="5"/>
        <v>251.5443</v>
      </c>
      <c r="P21" s="161">
        <v>39.10984</v>
      </c>
      <c r="Q21" s="183">
        <f t="shared" si="3"/>
        <v>212.43446</v>
      </c>
      <c r="R21" s="161" t="e">
        <f>(J21*100000)/#REF!</f>
        <v>#REF!</v>
      </c>
      <c r="S21" s="161">
        <v>2.08467</v>
      </c>
      <c r="T21" s="162">
        <f t="shared" si="4"/>
        <v>1.50882</v>
      </c>
    </row>
    <row r="22" spans="1:20" s="161" customFormat="1" ht="15">
      <c r="A22" s="152">
        <v>12</v>
      </c>
      <c r="B22" s="163" t="s">
        <v>4</v>
      </c>
      <c r="C22" s="154">
        <v>16732</v>
      </c>
      <c r="D22" s="155">
        <v>3.3178415</v>
      </c>
      <c r="E22" s="154">
        <v>2633</v>
      </c>
      <c r="F22" s="155">
        <v>0.8172129000000001</v>
      </c>
      <c r="G22" s="154">
        <v>9653</v>
      </c>
      <c r="H22" s="155">
        <v>1.9144913000000001</v>
      </c>
      <c r="I22" s="158">
        <f t="shared" si="6"/>
        <v>29018</v>
      </c>
      <c r="J22" s="155">
        <f t="shared" si="7"/>
        <v>6.0495457</v>
      </c>
      <c r="K22" s="159">
        <f t="shared" si="2"/>
        <v>20.847562547384385</v>
      </c>
      <c r="L22" s="154">
        <v>203980</v>
      </c>
      <c r="M22" s="154">
        <v>4655</v>
      </c>
      <c r="N22" s="160">
        <v>92</v>
      </c>
      <c r="O22" s="161">
        <f t="shared" si="5"/>
        <v>423.468199</v>
      </c>
      <c r="P22" s="161">
        <v>99.67648</v>
      </c>
      <c r="Q22" s="161">
        <f t="shared" si="3"/>
        <v>323.79171900000006</v>
      </c>
      <c r="R22" s="161" t="e">
        <f>(J22*100000)/#REF!</f>
        <v>#REF!</v>
      </c>
      <c r="S22" s="161">
        <v>3.01545</v>
      </c>
      <c r="T22" s="162">
        <f t="shared" si="4"/>
        <v>3.0340957000000004</v>
      </c>
    </row>
    <row r="23" spans="1:20" s="161" customFormat="1" ht="15">
      <c r="A23" s="152">
        <v>13</v>
      </c>
      <c r="B23" s="163" t="s">
        <v>3</v>
      </c>
      <c r="C23" s="154">
        <v>46387</v>
      </c>
      <c r="D23" s="155">
        <v>4.1554165</v>
      </c>
      <c r="E23" s="154">
        <v>3068</v>
      </c>
      <c r="F23" s="155">
        <v>0.8550360500000002</v>
      </c>
      <c r="G23" s="154">
        <v>19547</v>
      </c>
      <c r="H23" s="155">
        <v>1.35404745</v>
      </c>
      <c r="I23" s="158">
        <f t="shared" si="6"/>
        <v>69002</v>
      </c>
      <c r="J23" s="155">
        <f t="shared" si="7"/>
        <v>6.3645</v>
      </c>
      <c r="K23" s="159">
        <f t="shared" si="2"/>
        <v>9.223645691429233</v>
      </c>
      <c r="L23" s="154">
        <v>113420</v>
      </c>
      <c r="M23" s="154">
        <v>3057</v>
      </c>
      <c r="N23" s="160">
        <v>300</v>
      </c>
      <c r="O23" s="161">
        <f t="shared" si="5"/>
        <v>445.515</v>
      </c>
      <c r="P23" s="161">
        <v>62.81709</v>
      </c>
      <c r="Q23" s="201">
        <f t="shared" si="3"/>
        <v>382.69791</v>
      </c>
      <c r="R23" s="161" t="e">
        <f>(J23*100000)/#REF!</f>
        <v>#REF!</v>
      </c>
      <c r="S23" s="161">
        <v>3.71886</v>
      </c>
      <c r="T23" s="162">
        <f t="shared" si="4"/>
        <v>2.6456399999999998</v>
      </c>
    </row>
    <row r="24" spans="1:18" ht="19.5" customHeight="1">
      <c r="A24" s="16"/>
      <c r="B24" s="17" t="s">
        <v>14</v>
      </c>
      <c r="C24" s="98">
        <f aca="true" t="shared" si="8" ref="C24:N24">SUM(C11:C23)</f>
        <v>211363.52000000002</v>
      </c>
      <c r="D24" s="99">
        <f t="shared" si="8"/>
        <v>33.94376803155439</v>
      </c>
      <c r="E24" s="98">
        <f t="shared" si="8"/>
        <v>113127.23999999999</v>
      </c>
      <c r="F24" s="99">
        <f t="shared" si="8"/>
        <v>22.685348834057802</v>
      </c>
      <c r="G24" s="98">
        <f t="shared" si="8"/>
        <v>125276.23999999999</v>
      </c>
      <c r="H24" s="99">
        <f t="shared" si="8"/>
        <v>21.70423856950975</v>
      </c>
      <c r="I24" s="98">
        <f>SUM(I11:I23)</f>
        <v>449767</v>
      </c>
      <c r="J24" s="100">
        <f>SUM(J11:J23)</f>
        <v>78.33335543512194</v>
      </c>
      <c r="K24" s="135">
        <f t="shared" si="2"/>
        <v>17.416430159420756</v>
      </c>
      <c r="L24" s="98">
        <f t="shared" si="8"/>
        <v>2281242.792628049</v>
      </c>
      <c r="M24" s="98">
        <f>SUM(M11:M23)</f>
        <v>50590.83793652438</v>
      </c>
      <c r="N24" s="101">
        <f t="shared" si="8"/>
        <v>3942.1113051219468</v>
      </c>
      <c r="O24" s="1">
        <f>J24*68</f>
        <v>5326.668169588293</v>
      </c>
      <c r="Q24" s="2">
        <f>SUM(Q11:Q23)</f>
        <v>4467.4332104585355</v>
      </c>
      <c r="R24" s="1" t="e">
        <f>(J24*100000)/#REF!</f>
        <v>#REF!</v>
      </c>
    </row>
    <row r="25" spans="1:17" ht="19.5" customHeight="1">
      <c r="A25" s="132"/>
      <c r="B25" s="203"/>
      <c r="C25" s="204"/>
      <c r="D25" s="205"/>
      <c r="E25" s="204"/>
      <c r="F25" s="205"/>
      <c r="G25" s="204"/>
      <c r="H25" s="205"/>
      <c r="I25" s="204"/>
      <c r="J25" s="206"/>
      <c r="K25" s="207"/>
      <c r="L25" s="204"/>
      <c r="M25" s="204"/>
      <c r="N25" s="204"/>
      <c r="Q25" s="2"/>
    </row>
    <row r="26" spans="1:15" ht="13.5">
      <c r="A26" s="12"/>
      <c r="B26" s="9"/>
      <c r="C26" s="136"/>
      <c r="D26" s="12"/>
      <c r="E26" s="136"/>
      <c r="F26" s="12"/>
      <c r="G26" s="136"/>
      <c r="H26" s="12"/>
      <c r="I26" s="12"/>
      <c r="J26" s="12"/>
      <c r="K26" s="12"/>
      <c r="L26" s="12"/>
      <c r="M26" s="12"/>
      <c r="N26" s="12"/>
      <c r="O26" s="1">
        <f>J26*68</f>
        <v>0</v>
      </c>
    </row>
    <row r="27" spans="1:14" ht="13.5">
      <c r="A27" s="12"/>
      <c r="B27" s="61" t="s">
        <v>80</v>
      </c>
      <c r="C27" s="62"/>
      <c r="D27" s="63"/>
      <c r="E27" s="59"/>
      <c r="F27" s="57"/>
      <c r="G27" s="56"/>
      <c r="H27" s="48"/>
      <c r="I27" s="50"/>
      <c r="J27" s="50"/>
      <c r="K27" s="50"/>
      <c r="L27" s="12"/>
      <c r="M27" s="33"/>
      <c r="N27" s="12"/>
    </row>
    <row r="28" spans="1:14" ht="12.75" customHeight="1">
      <c r="A28" s="12"/>
      <c r="B28" s="9"/>
      <c r="C28" s="49"/>
      <c r="D28" s="51"/>
      <c r="E28" s="49"/>
      <c r="F28" s="51"/>
      <c r="G28" s="49"/>
      <c r="H28" s="56"/>
      <c r="I28" s="49"/>
      <c r="J28" s="49"/>
      <c r="K28" s="49"/>
      <c r="L28" s="12"/>
      <c r="M28" s="12"/>
      <c r="N28" s="12"/>
    </row>
    <row r="29" spans="1:14" ht="15">
      <c r="A29" s="12"/>
      <c r="B29" s="9"/>
      <c r="C29" s="12"/>
      <c r="D29" s="12"/>
      <c r="E29" s="12"/>
      <c r="F29" s="12"/>
      <c r="G29" s="12"/>
      <c r="H29" s="12"/>
      <c r="I29" s="12"/>
      <c r="J29" s="12"/>
      <c r="K29" s="12"/>
      <c r="L29" s="104"/>
      <c r="M29" s="104"/>
      <c r="N29" s="104"/>
    </row>
  </sheetData>
  <sheetProtection/>
  <mergeCells count="13">
    <mergeCell ref="A7:A9"/>
    <mergeCell ref="A1:N1"/>
    <mergeCell ref="A4:N4"/>
    <mergeCell ref="B7:B9"/>
    <mergeCell ref="C7:N7"/>
    <mergeCell ref="M8:M9"/>
    <mergeCell ref="N8:N9"/>
    <mergeCell ref="A2:N2"/>
    <mergeCell ref="E8:F8"/>
    <mergeCell ref="C8:D8"/>
    <mergeCell ref="I8:J8"/>
    <mergeCell ref="L8:L9"/>
    <mergeCell ref="G8:H8"/>
  </mergeCells>
  <printOptions horizontalCentered="1"/>
  <pageMargins left="0.5" right="0.25" top="0.75" bottom="0.75" header="0.5" footer="0.5"/>
  <pageSetup horizontalDpi="600" verticalDpi="600" orientation="landscape" paperSize="9" r:id="rId1"/>
  <headerFooter alignWithMargins="0">
    <oddHeader>&amp;RPart-II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view="pageBreakPreview" zoomScale="70" zoomScaleNormal="70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L39" sqref="L39"/>
    </sheetView>
  </sheetViews>
  <sheetFormatPr defaultColWidth="9.140625" defaultRowHeight="12.75"/>
  <cols>
    <col min="1" max="1" width="4.57421875" style="1" customWidth="1"/>
    <col min="2" max="2" width="20.421875" style="2" customWidth="1"/>
    <col min="3" max="3" width="11.7109375" style="1" hidden="1" customWidth="1"/>
    <col min="4" max="4" width="12.421875" style="1" customWidth="1"/>
    <col min="5" max="5" width="12.7109375" style="3" customWidth="1"/>
    <col min="6" max="6" width="11.00390625" style="1" customWidth="1"/>
    <col min="7" max="12" width="11.7109375" style="1" customWidth="1"/>
    <col min="13" max="13" width="13.00390625" style="1" customWidth="1"/>
    <col min="14" max="14" width="11.8515625" style="1" customWidth="1"/>
    <col min="15" max="15" width="11.00390625" style="1" customWidth="1"/>
    <col min="16" max="16" width="13.8515625" style="1" customWidth="1"/>
    <col min="17" max="17" width="13.7109375" style="1" customWidth="1"/>
    <col min="18" max="18" width="0.13671875" style="1" hidden="1" customWidth="1"/>
    <col min="19" max="19" width="13.140625" style="1" customWidth="1"/>
    <col min="20" max="20" width="12.00390625" style="1" customWidth="1"/>
    <col min="21" max="21" width="11.7109375" style="1" bestFit="1" customWidth="1"/>
    <col min="22" max="22" width="11.421875" style="1" bestFit="1" customWidth="1"/>
    <col min="23" max="23" width="9.140625" style="1" customWidth="1"/>
    <col min="24" max="24" width="9.7109375" style="1" customWidth="1"/>
    <col min="25" max="16384" width="9.140625" style="1" customWidth="1"/>
  </cols>
  <sheetData>
    <row r="1" spans="1:20" ht="16.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31"/>
      <c r="Q1" s="231"/>
      <c r="R1" s="5"/>
      <c r="S1" s="5"/>
      <c r="T1" s="5"/>
    </row>
    <row r="2" spans="1:17" ht="31.5" customHeight="1">
      <c r="A2" s="233" t="s">
        <v>41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7.25" customHeight="1">
      <c r="A4" s="234" t="s">
        <v>19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/>
    </row>
    <row r="6" spans="1:20" ht="20.25" customHeight="1">
      <c r="A6" s="218" t="s">
        <v>90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T6" s="1">
        <f>3.23987-1.35098</f>
        <v>1.8888899999999997</v>
      </c>
    </row>
    <row r="7" spans="1:1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20" s="12" customFormat="1" ht="15.75">
      <c r="A8" s="8" t="s">
        <v>16</v>
      </c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37"/>
      <c r="O8" s="10"/>
      <c r="P8" s="10"/>
      <c r="Q8" s="19" t="s">
        <v>30</v>
      </c>
      <c r="R8" s="10"/>
      <c r="S8" s="10"/>
      <c r="T8" s="10"/>
    </row>
    <row r="9" spans="1:20" s="22" customFormat="1" ht="43.5" customHeight="1">
      <c r="A9" s="215" t="s">
        <v>17</v>
      </c>
      <c r="B9" s="215" t="s">
        <v>2</v>
      </c>
      <c r="C9" s="21" t="s">
        <v>15</v>
      </c>
      <c r="D9" s="215" t="s">
        <v>78</v>
      </c>
      <c r="E9" s="230" t="s">
        <v>35</v>
      </c>
      <c r="F9" s="230"/>
      <c r="G9" s="230" t="s">
        <v>39</v>
      </c>
      <c r="H9" s="230"/>
      <c r="I9" s="230" t="s">
        <v>40</v>
      </c>
      <c r="J9" s="230"/>
      <c r="K9" s="215" t="s">
        <v>23</v>
      </c>
      <c r="L9" s="215" t="s">
        <v>31</v>
      </c>
      <c r="M9" s="232" t="s">
        <v>24</v>
      </c>
      <c r="N9" s="232"/>
      <c r="O9" s="232"/>
      <c r="P9" s="232"/>
      <c r="Q9" s="232"/>
      <c r="R9" s="232"/>
      <c r="S9" s="232"/>
      <c r="T9" s="130"/>
    </row>
    <row r="10" spans="1:20" s="22" customFormat="1" ht="57.75" customHeight="1">
      <c r="A10" s="215"/>
      <c r="B10" s="215"/>
      <c r="C10" s="21"/>
      <c r="D10" s="215"/>
      <c r="E10" s="94" t="s">
        <v>21</v>
      </c>
      <c r="F10" s="94" t="s">
        <v>22</v>
      </c>
      <c r="G10" s="94" t="s">
        <v>21</v>
      </c>
      <c r="H10" s="94" t="s">
        <v>22</v>
      </c>
      <c r="I10" s="94" t="s">
        <v>21</v>
      </c>
      <c r="J10" s="94" t="s">
        <v>22</v>
      </c>
      <c r="K10" s="215"/>
      <c r="L10" s="215"/>
      <c r="M10" s="26" t="s">
        <v>25</v>
      </c>
      <c r="N10" s="26" t="s">
        <v>26</v>
      </c>
      <c r="O10" s="26" t="s">
        <v>34</v>
      </c>
      <c r="P10" s="26" t="s">
        <v>27</v>
      </c>
      <c r="Q10" s="27" t="s">
        <v>32</v>
      </c>
      <c r="R10" s="23"/>
      <c r="S10" s="23"/>
      <c r="T10" s="131"/>
    </row>
    <row r="11" spans="1:23" s="12" customFormat="1" ht="12.75">
      <c r="A11" s="13"/>
      <c r="B11" s="55">
        <v>1</v>
      </c>
      <c r="C11" s="14"/>
      <c r="D11" s="14">
        <v>2</v>
      </c>
      <c r="E11" s="95">
        <v>3</v>
      </c>
      <c r="F11" s="96">
        <v>4</v>
      </c>
      <c r="G11" s="95">
        <v>5</v>
      </c>
      <c r="H11" s="96">
        <v>6</v>
      </c>
      <c r="I11" s="95">
        <v>5</v>
      </c>
      <c r="J11" s="96">
        <v>6</v>
      </c>
      <c r="K11" s="55">
        <v>7</v>
      </c>
      <c r="L11" s="14">
        <v>8</v>
      </c>
      <c r="M11" s="55">
        <v>9</v>
      </c>
      <c r="N11" s="14">
        <v>10</v>
      </c>
      <c r="O11" s="55">
        <v>11</v>
      </c>
      <c r="P11" s="14">
        <v>12</v>
      </c>
      <c r="Q11" s="55">
        <v>13</v>
      </c>
      <c r="R11" s="16"/>
      <c r="S11" s="16"/>
      <c r="T11" s="132"/>
      <c r="U11" s="33">
        <f>M21/68</f>
        <v>8.046248235294119</v>
      </c>
      <c r="V11" s="33"/>
      <c r="W11" s="33"/>
    </row>
    <row r="12" spans="1:24" s="171" customFormat="1" ht="15">
      <c r="A12" s="152">
        <v>1</v>
      </c>
      <c r="B12" s="163" t="s">
        <v>12</v>
      </c>
      <c r="C12" s="164">
        <v>2912</v>
      </c>
      <c r="D12" s="155">
        <v>37.28329</v>
      </c>
      <c r="E12" s="165"/>
      <c r="F12" s="165"/>
      <c r="G12" s="166"/>
      <c r="H12" s="165"/>
      <c r="I12" s="166">
        <v>236.70378</v>
      </c>
      <c r="J12" s="165"/>
      <c r="K12" s="155">
        <v>5.0024083</v>
      </c>
      <c r="L12" s="155">
        <f>SUM(D12:K12)</f>
        <v>278.98947830000003</v>
      </c>
      <c r="M12" s="155">
        <v>323.08884</v>
      </c>
      <c r="N12" s="155">
        <v>11.425555</v>
      </c>
      <c r="O12" s="155">
        <v>65.826795</v>
      </c>
      <c r="P12" s="155">
        <v>9.36848</v>
      </c>
      <c r="Q12" s="155">
        <f aca="true" t="shared" si="0" ref="Q12:Q24">SUM(M12:P12)</f>
        <v>409.70966999999996</v>
      </c>
      <c r="R12" s="167"/>
      <c r="S12" s="167">
        <v>257.65768</v>
      </c>
      <c r="T12" s="168">
        <f>Q12-S12</f>
        <v>152.05198999999993</v>
      </c>
      <c r="U12" s="169"/>
      <c r="V12" s="170"/>
      <c r="W12" s="171">
        <v>127.23206</v>
      </c>
      <c r="X12" s="172">
        <f>Q12-W12</f>
        <v>282.47760999999997</v>
      </c>
    </row>
    <row r="13" spans="1:24" s="171" customFormat="1" ht="15">
      <c r="A13" s="188">
        <v>2</v>
      </c>
      <c r="B13" s="189" t="s">
        <v>13</v>
      </c>
      <c r="C13" s="211">
        <v>4447</v>
      </c>
      <c r="D13" s="191">
        <v>101.55124</v>
      </c>
      <c r="E13" s="165">
        <v>6.85115</v>
      </c>
      <c r="F13" s="165"/>
      <c r="G13" s="166"/>
      <c r="H13" s="165"/>
      <c r="I13" s="166">
        <f>180.11018+0.90267</f>
        <v>181.01285000000001</v>
      </c>
      <c r="J13" s="165"/>
      <c r="K13" s="191">
        <v>0.7076511</v>
      </c>
      <c r="L13" s="191">
        <f>SUM(D13:K13)</f>
        <v>290.12289110000006</v>
      </c>
      <c r="M13" s="191">
        <v>384.75273</v>
      </c>
      <c r="N13" s="191">
        <v>13.20467</v>
      </c>
      <c r="O13" s="191">
        <v>145.99798</v>
      </c>
      <c r="P13" s="191">
        <v>3.93487</v>
      </c>
      <c r="Q13" s="191">
        <f t="shared" si="0"/>
        <v>547.89025</v>
      </c>
      <c r="R13" s="167"/>
      <c r="S13" s="167">
        <v>291.20856</v>
      </c>
      <c r="T13" s="168">
        <f aca="true" t="shared" si="1" ref="T13:T24">Q13-S13</f>
        <v>256.68169000000006</v>
      </c>
      <c r="U13" s="169"/>
      <c r="V13" s="170"/>
      <c r="W13" s="171">
        <v>124.32488000000001</v>
      </c>
      <c r="X13" s="172">
        <f aca="true" t="shared" si="2" ref="X13:X24">Q13-W13</f>
        <v>423.56537000000003</v>
      </c>
    </row>
    <row r="14" spans="1:24" s="171" customFormat="1" ht="15">
      <c r="A14" s="152">
        <v>3</v>
      </c>
      <c r="B14" s="163" t="s">
        <v>5</v>
      </c>
      <c r="C14" s="164">
        <v>2895</v>
      </c>
      <c r="D14" s="155">
        <v>102.12839580000008</v>
      </c>
      <c r="E14" s="165"/>
      <c r="F14" s="165"/>
      <c r="G14" s="166"/>
      <c r="H14" s="165"/>
      <c r="I14" s="166">
        <v>341.99351</v>
      </c>
      <c r="J14" s="165"/>
      <c r="K14" s="155">
        <v>1.36576</v>
      </c>
      <c r="L14" s="155">
        <f>SUM(D14:K14)</f>
        <v>445.4876658000001</v>
      </c>
      <c r="M14" s="155">
        <v>916.52036</v>
      </c>
      <c r="N14" s="155">
        <v>29.56051</v>
      </c>
      <c r="O14" s="155">
        <v>292.49912</v>
      </c>
      <c r="P14" s="155">
        <v>7.48671</v>
      </c>
      <c r="Q14" s="155">
        <f t="shared" si="0"/>
        <v>1246.0666999999999</v>
      </c>
      <c r="R14" s="167"/>
      <c r="S14" s="167">
        <v>730.3931</v>
      </c>
      <c r="T14" s="168">
        <f t="shared" si="1"/>
        <v>515.6735999999999</v>
      </c>
      <c r="U14" s="169"/>
      <c r="V14" s="156"/>
      <c r="W14" s="171">
        <v>220.21329</v>
      </c>
      <c r="X14" s="172">
        <f t="shared" si="2"/>
        <v>1025.85341</v>
      </c>
    </row>
    <row r="15" spans="1:24" s="171" customFormat="1" ht="15">
      <c r="A15" s="152">
        <v>4</v>
      </c>
      <c r="B15" s="163" t="s">
        <v>9</v>
      </c>
      <c r="C15" s="164">
        <v>4593</v>
      </c>
      <c r="D15" s="155">
        <v>35.84043</v>
      </c>
      <c r="E15" s="165">
        <v>5.08212</v>
      </c>
      <c r="F15" s="165"/>
      <c r="G15" s="166"/>
      <c r="H15" s="165"/>
      <c r="I15" s="166">
        <v>266.17738</v>
      </c>
      <c r="J15" s="165">
        <v>2.15792</v>
      </c>
      <c r="K15" s="155">
        <v>0.85715</v>
      </c>
      <c r="L15" s="155">
        <f>SUM(D15:K15)</f>
        <v>310.115</v>
      </c>
      <c r="M15" s="155">
        <v>367.75966</v>
      </c>
      <c r="N15" s="155">
        <v>11.87495</v>
      </c>
      <c r="O15" s="155">
        <v>146.53838</v>
      </c>
      <c r="P15" s="155">
        <v>2.33124</v>
      </c>
      <c r="Q15" s="155">
        <f t="shared" si="0"/>
        <v>528.50423</v>
      </c>
      <c r="R15" s="167"/>
      <c r="S15" s="167">
        <v>301.59863</v>
      </c>
      <c r="T15" s="168">
        <f t="shared" si="1"/>
        <v>226.9056</v>
      </c>
      <c r="U15" s="169"/>
      <c r="V15" s="170"/>
      <c r="W15" s="171">
        <v>164.28291</v>
      </c>
      <c r="X15" s="172">
        <f t="shared" si="2"/>
        <v>364.22132</v>
      </c>
    </row>
    <row r="16" spans="1:24" s="171" customFormat="1" ht="15.75" customHeight="1">
      <c r="A16" s="152">
        <v>5</v>
      </c>
      <c r="B16" s="163" t="s">
        <v>11</v>
      </c>
      <c r="C16" s="164">
        <v>2539</v>
      </c>
      <c r="D16" s="155">
        <v>116.91743500000001</v>
      </c>
      <c r="E16" s="165"/>
      <c r="F16" s="165"/>
      <c r="G16" s="166"/>
      <c r="H16" s="165"/>
      <c r="I16" s="166">
        <v>310.28278</v>
      </c>
      <c r="J16" s="165">
        <v>8.08</v>
      </c>
      <c r="K16" s="155">
        <v>1.1639359</v>
      </c>
      <c r="L16" s="155">
        <f>SUM(D16:K16)</f>
        <v>436.4441509</v>
      </c>
      <c r="M16" s="155">
        <v>525.15411</v>
      </c>
      <c r="N16" s="155">
        <v>26.673605</v>
      </c>
      <c r="O16" s="155">
        <v>117.66553</v>
      </c>
      <c r="P16" s="155">
        <v>8.583045</v>
      </c>
      <c r="Q16" s="155">
        <f t="shared" si="0"/>
        <v>678.0762899999999</v>
      </c>
      <c r="R16" s="167"/>
      <c r="S16" s="167">
        <v>369.87331</v>
      </c>
      <c r="T16" s="168">
        <f t="shared" si="1"/>
        <v>308.20297999999985</v>
      </c>
      <c r="U16" s="169"/>
      <c r="V16" s="170"/>
      <c r="W16" s="171">
        <v>204.82497</v>
      </c>
      <c r="X16" s="172">
        <f t="shared" si="2"/>
        <v>473.25131999999985</v>
      </c>
    </row>
    <row r="17" spans="1:24" s="171" customFormat="1" ht="15">
      <c r="A17" s="152">
        <v>6</v>
      </c>
      <c r="B17" s="163" t="s">
        <v>1</v>
      </c>
      <c r="C17" s="164">
        <v>3620</v>
      </c>
      <c r="D17" s="155">
        <v>75.9799048</v>
      </c>
      <c r="E17" s="165">
        <v>35.766</v>
      </c>
      <c r="F17" s="165"/>
      <c r="G17" s="166"/>
      <c r="H17" s="165"/>
      <c r="I17" s="166">
        <f>170.84768+2.9046</f>
        <v>173.75227999999998</v>
      </c>
      <c r="J17" s="165"/>
      <c r="K17" s="155">
        <v>0.89414</v>
      </c>
      <c r="L17" s="155">
        <v>229.4868259</v>
      </c>
      <c r="M17" s="155">
        <v>412.92412</v>
      </c>
      <c r="N17" s="155">
        <v>18.19049</v>
      </c>
      <c r="O17" s="155">
        <v>131.3337</v>
      </c>
      <c r="P17" s="155">
        <v>15.69688</v>
      </c>
      <c r="Q17" s="155">
        <f t="shared" si="0"/>
        <v>578.14519</v>
      </c>
      <c r="R17" s="167"/>
      <c r="S17" s="167">
        <v>304.03598</v>
      </c>
      <c r="T17" s="168">
        <f t="shared" si="1"/>
        <v>274.10920999999996</v>
      </c>
      <c r="U17" s="169"/>
      <c r="V17" s="170"/>
      <c r="W17" s="171">
        <v>107.55945</v>
      </c>
      <c r="X17" s="172">
        <f t="shared" si="2"/>
        <v>470.58574</v>
      </c>
    </row>
    <row r="18" spans="1:24" s="171" customFormat="1" ht="15">
      <c r="A18" s="152">
        <v>7</v>
      </c>
      <c r="B18" s="163" t="s">
        <v>10</v>
      </c>
      <c r="C18" s="164">
        <v>3872</v>
      </c>
      <c r="D18" s="155">
        <v>75.54324</v>
      </c>
      <c r="E18" s="165">
        <v>137.61922</v>
      </c>
      <c r="F18" s="165">
        <v>0</v>
      </c>
      <c r="G18" s="166"/>
      <c r="H18" s="165"/>
      <c r="I18" s="166">
        <v>160.22317</v>
      </c>
      <c r="J18" s="165">
        <v>0</v>
      </c>
      <c r="K18" s="155">
        <v>2.63765</v>
      </c>
      <c r="L18" s="155">
        <f>SUM(D18:K18)</f>
        <v>376.02328</v>
      </c>
      <c r="M18" s="155">
        <v>446.91674</v>
      </c>
      <c r="N18" s="155">
        <v>17.61507</v>
      </c>
      <c r="O18" s="155">
        <v>232.897665</v>
      </c>
      <c r="P18" s="155">
        <v>12.82016</v>
      </c>
      <c r="Q18" s="155">
        <f t="shared" si="0"/>
        <v>710.249635</v>
      </c>
      <c r="R18" s="167"/>
      <c r="S18" s="167">
        <v>440.28478</v>
      </c>
      <c r="T18" s="168">
        <f t="shared" si="1"/>
        <v>269.964855</v>
      </c>
      <c r="U18" s="169"/>
      <c r="V18" s="170"/>
      <c r="W18" s="171">
        <v>207.34817</v>
      </c>
      <c r="X18" s="172">
        <f t="shared" si="2"/>
        <v>502.90146500000003</v>
      </c>
    </row>
    <row r="19" spans="1:24" s="171" customFormat="1" ht="15">
      <c r="A19" s="152">
        <v>8</v>
      </c>
      <c r="B19" s="163" t="s">
        <v>6</v>
      </c>
      <c r="C19" s="164">
        <v>3006</v>
      </c>
      <c r="D19" s="155">
        <v>143.3522289</v>
      </c>
      <c r="E19" s="165"/>
      <c r="F19" s="165">
        <v>1.63563</v>
      </c>
      <c r="G19" s="166"/>
      <c r="H19" s="165"/>
      <c r="I19" s="166"/>
      <c r="J19" s="165">
        <v>116.60887</v>
      </c>
      <c r="K19" s="155">
        <v>2.45812</v>
      </c>
      <c r="L19" s="155">
        <f>SUM(D19:K19)</f>
        <v>264.0548489</v>
      </c>
      <c r="M19" s="155">
        <v>458.24758</v>
      </c>
      <c r="N19" s="155">
        <v>16.75028</v>
      </c>
      <c r="O19" s="155">
        <v>122.06556</v>
      </c>
      <c r="P19" s="155">
        <v>5.00338</v>
      </c>
      <c r="Q19" s="155">
        <f t="shared" si="0"/>
        <v>602.0668</v>
      </c>
      <c r="R19" s="167"/>
      <c r="S19" s="167">
        <v>318.93185</v>
      </c>
      <c r="T19" s="168">
        <f t="shared" si="1"/>
        <v>283.13494999999995</v>
      </c>
      <c r="U19" s="169"/>
      <c r="V19" s="156"/>
      <c r="W19" s="171">
        <v>134.58468</v>
      </c>
      <c r="X19" s="172">
        <f t="shared" si="2"/>
        <v>467.48211999999995</v>
      </c>
    </row>
    <row r="20" spans="1:24" s="171" customFormat="1" ht="15">
      <c r="A20" s="152">
        <v>9</v>
      </c>
      <c r="B20" s="163" t="s">
        <v>7</v>
      </c>
      <c r="C20" s="164"/>
      <c r="D20" s="155">
        <v>45.2166414</v>
      </c>
      <c r="E20" s="165"/>
      <c r="F20" s="165"/>
      <c r="G20" s="166"/>
      <c r="H20" s="165"/>
      <c r="I20" s="166">
        <v>153.0621</v>
      </c>
      <c r="J20" s="165">
        <v>0</v>
      </c>
      <c r="K20" s="155">
        <v>4.35938</v>
      </c>
      <c r="L20" s="155">
        <f>SUM(D20:K20)</f>
        <v>202.6381214</v>
      </c>
      <c r="M20" s="155">
        <v>314.02221</v>
      </c>
      <c r="N20" s="155">
        <v>9.8312</v>
      </c>
      <c r="O20" s="155">
        <v>76.38202</v>
      </c>
      <c r="P20" s="155">
        <v>6.44097</v>
      </c>
      <c r="Q20" s="155">
        <f t="shared" si="0"/>
        <v>406.6764</v>
      </c>
      <c r="R20" s="167"/>
      <c r="S20" s="167">
        <v>233.14141</v>
      </c>
      <c r="T20" s="168">
        <f t="shared" si="1"/>
        <v>173.53499</v>
      </c>
      <c r="U20" s="169"/>
      <c r="V20" s="170"/>
      <c r="W20" s="171">
        <v>101.6925</v>
      </c>
      <c r="X20" s="172">
        <f t="shared" si="2"/>
        <v>304.9839</v>
      </c>
    </row>
    <row r="21" spans="1:24" s="171" customFormat="1" ht="15">
      <c r="A21" s="152">
        <v>10</v>
      </c>
      <c r="B21" s="163" t="s">
        <v>0</v>
      </c>
      <c r="C21" s="164"/>
      <c r="D21" s="155">
        <v>147.47428</v>
      </c>
      <c r="E21" s="165">
        <v>25.99715</v>
      </c>
      <c r="F21" s="165"/>
      <c r="G21" s="166"/>
      <c r="H21" s="165"/>
      <c r="I21" s="166">
        <f>326.29011+2.27873</f>
        <v>328.56884</v>
      </c>
      <c r="J21" s="165"/>
      <c r="K21" s="155">
        <v>1.47539</v>
      </c>
      <c r="L21" s="155">
        <v>420.47337</v>
      </c>
      <c r="M21" s="155">
        <v>547.1448800000001</v>
      </c>
      <c r="N21" s="155">
        <v>19.139990000000004</v>
      </c>
      <c r="O21" s="155">
        <v>262.10047000000003</v>
      </c>
      <c r="P21" s="155">
        <v>8.37838</v>
      </c>
      <c r="Q21" s="155">
        <f t="shared" si="0"/>
        <v>836.76372</v>
      </c>
      <c r="R21" s="167"/>
      <c r="S21" s="167">
        <v>439.3341500000002</v>
      </c>
      <c r="T21" s="168">
        <f t="shared" si="1"/>
        <v>397.42956999999984</v>
      </c>
      <c r="U21" s="169"/>
      <c r="V21" s="170"/>
      <c r="W21" s="171">
        <v>188.14838</v>
      </c>
      <c r="X21" s="172">
        <f t="shared" si="2"/>
        <v>648.6153400000001</v>
      </c>
    </row>
    <row r="22" spans="1:24" s="171" customFormat="1" ht="15">
      <c r="A22" s="152">
        <v>11</v>
      </c>
      <c r="B22" s="163" t="s">
        <v>8</v>
      </c>
      <c r="C22" s="164"/>
      <c r="D22" s="155">
        <v>42.69767999999996</v>
      </c>
      <c r="E22" s="165"/>
      <c r="F22" s="165"/>
      <c r="G22" s="166"/>
      <c r="H22" s="165"/>
      <c r="I22" s="166"/>
      <c r="J22" s="165">
        <f>55.266+0.24816</f>
        <v>55.51416</v>
      </c>
      <c r="K22" s="155">
        <v>3.63661</v>
      </c>
      <c r="L22" s="155">
        <v>208.87834</v>
      </c>
      <c r="M22" s="155">
        <v>256.92149</v>
      </c>
      <c r="N22" s="155">
        <v>14.57859</v>
      </c>
      <c r="O22" s="155">
        <v>93.66395</v>
      </c>
      <c r="P22" s="155">
        <v>11.40947</v>
      </c>
      <c r="Q22" s="155">
        <f t="shared" si="0"/>
        <v>376.5735</v>
      </c>
      <c r="R22" s="167"/>
      <c r="S22" s="167">
        <v>236.11621</v>
      </c>
      <c r="T22" s="168">
        <f t="shared" si="1"/>
        <v>140.45729000000003</v>
      </c>
      <c r="U22" s="169"/>
      <c r="V22" s="170"/>
      <c r="W22" s="171">
        <v>115.3297</v>
      </c>
      <c r="X22" s="172">
        <f t="shared" si="2"/>
        <v>261.2438</v>
      </c>
    </row>
    <row r="23" spans="1:24" s="171" customFormat="1" ht="15">
      <c r="A23" s="152">
        <v>12</v>
      </c>
      <c r="B23" s="163" t="s">
        <v>4</v>
      </c>
      <c r="C23" s="164">
        <v>2781</v>
      </c>
      <c r="D23" s="155">
        <v>145.51899179999998</v>
      </c>
      <c r="E23" s="165">
        <v>7.21109</v>
      </c>
      <c r="F23" s="165"/>
      <c r="G23" s="166"/>
      <c r="H23" s="165"/>
      <c r="I23" s="166">
        <f>215.97988+0.86723</f>
        <v>216.84711000000001</v>
      </c>
      <c r="J23" s="165"/>
      <c r="K23" s="155">
        <f>0.96625+0.22531</f>
        <v>1.19156</v>
      </c>
      <c r="L23" s="155">
        <f>SUM(D23:K23)</f>
        <v>370.7687518</v>
      </c>
      <c r="M23" s="155">
        <v>437.3831875</v>
      </c>
      <c r="N23" s="155">
        <v>13.7325675</v>
      </c>
      <c r="O23" s="155">
        <v>108.05299</v>
      </c>
      <c r="P23" s="155">
        <v>5.01826</v>
      </c>
      <c r="Q23" s="155">
        <f t="shared" si="0"/>
        <v>564.1870050000001</v>
      </c>
      <c r="R23" s="167"/>
      <c r="S23" s="167">
        <v>289.78702</v>
      </c>
      <c r="T23" s="168">
        <f t="shared" si="1"/>
        <v>274.39998500000013</v>
      </c>
      <c r="U23" s="169"/>
      <c r="V23" s="170"/>
      <c r="W23" s="171">
        <v>135.013355</v>
      </c>
      <c r="X23" s="172">
        <f t="shared" si="2"/>
        <v>429.1736500000001</v>
      </c>
    </row>
    <row r="24" spans="1:24" s="171" customFormat="1" ht="15">
      <c r="A24" s="152">
        <v>13</v>
      </c>
      <c r="B24" s="163" t="s">
        <v>3</v>
      </c>
      <c r="C24" s="164">
        <v>3059</v>
      </c>
      <c r="D24" s="155">
        <v>157.89440249999996</v>
      </c>
      <c r="E24" s="165"/>
      <c r="F24" s="165"/>
      <c r="G24" s="166"/>
      <c r="H24" s="165"/>
      <c r="I24" s="166">
        <v>283.45657</v>
      </c>
      <c r="J24" s="165"/>
      <c r="K24" s="164">
        <v>2.28661</v>
      </c>
      <c r="L24" s="155">
        <f>SUM(D24:K24)</f>
        <v>443.63758249999995</v>
      </c>
      <c r="M24" s="155">
        <v>498.60009</v>
      </c>
      <c r="N24" s="155">
        <v>27.45761</v>
      </c>
      <c r="O24" s="155">
        <v>98.9724</v>
      </c>
      <c r="P24" s="155">
        <v>3.85771</v>
      </c>
      <c r="Q24" s="155">
        <f t="shared" si="0"/>
        <v>628.8878100000001</v>
      </c>
      <c r="R24" s="167"/>
      <c r="S24" s="167">
        <v>346.20981</v>
      </c>
      <c r="T24" s="168">
        <f t="shared" si="1"/>
        <v>282.67800000000005</v>
      </c>
      <c r="U24" s="169"/>
      <c r="V24" s="170"/>
      <c r="W24" s="171">
        <v>195.91609</v>
      </c>
      <c r="X24" s="172">
        <f t="shared" si="2"/>
        <v>432.97172000000006</v>
      </c>
    </row>
    <row r="25" spans="1:22" s="8" customFormat="1" ht="19.5" customHeight="1">
      <c r="A25" s="66"/>
      <c r="B25" s="67" t="s">
        <v>14</v>
      </c>
      <c r="C25" s="68">
        <f>SUM(C12:C24)</f>
        <v>33724</v>
      </c>
      <c r="D25" s="68">
        <f>SUM(D12:D24)</f>
        <v>1227.3981602</v>
      </c>
      <c r="E25" s="68">
        <f aca="true" t="shared" si="3" ref="E25:L25">SUM(E12:E24)</f>
        <v>218.52673000000001</v>
      </c>
      <c r="F25" s="68">
        <f t="shared" si="3"/>
        <v>1.63563</v>
      </c>
      <c r="G25" s="69">
        <f>SUM(G12:G24)</f>
        <v>0</v>
      </c>
      <c r="H25" s="69">
        <f>SUM(H12:H24)</f>
        <v>0</v>
      </c>
      <c r="I25" s="69">
        <f t="shared" si="3"/>
        <v>2652.0803699999997</v>
      </c>
      <c r="J25" s="69">
        <f t="shared" si="3"/>
        <v>182.36095</v>
      </c>
      <c r="K25" s="70">
        <f t="shared" si="3"/>
        <v>28.0363653</v>
      </c>
      <c r="L25" s="69">
        <f t="shared" si="3"/>
        <v>4277.1203066</v>
      </c>
      <c r="M25" s="129">
        <f aca="true" t="shared" si="4" ref="M25:T25">SUM(M12:M24)</f>
        <v>5889.4359975</v>
      </c>
      <c r="N25" s="129">
        <f t="shared" si="4"/>
        <v>230.03508749999997</v>
      </c>
      <c r="O25" s="129">
        <f t="shared" si="4"/>
        <v>1893.99656</v>
      </c>
      <c r="P25" s="129">
        <f t="shared" si="4"/>
        <v>100.329555</v>
      </c>
      <c r="Q25" s="71">
        <f t="shared" si="4"/>
        <v>8113.7972</v>
      </c>
      <c r="R25" s="71">
        <f t="shared" si="4"/>
        <v>0</v>
      </c>
      <c r="S25" s="71">
        <f t="shared" si="4"/>
        <v>4558.5724900000005</v>
      </c>
      <c r="T25" s="71">
        <f t="shared" si="4"/>
        <v>3555.224709999999</v>
      </c>
      <c r="U25" s="54">
        <v>33.01128</v>
      </c>
      <c r="V25" s="38"/>
    </row>
    <row r="26" spans="1:20" s="12" customFormat="1" ht="15.75">
      <c r="A26" s="29">
        <v>1</v>
      </c>
      <c r="B26" s="28" t="s">
        <v>36</v>
      </c>
      <c r="C26" s="16"/>
      <c r="D26" s="31">
        <v>0</v>
      </c>
      <c r="E26" s="30"/>
      <c r="F26" s="16"/>
      <c r="G26" s="16"/>
      <c r="H26" s="16"/>
      <c r="I26" s="20"/>
      <c r="J26" s="16"/>
      <c r="K26" s="16"/>
      <c r="L26" s="15">
        <f>SUM(D26:K26)</f>
        <v>0</v>
      </c>
      <c r="M26" s="75">
        <f>94.12951</f>
        <v>94.12951</v>
      </c>
      <c r="N26" s="75"/>
      <c r="O26" s="75"/>
      <c r="P26" s="75"/>
      <c r="Q26" s="15">
        <f>SUM(M26:P26)</f>
        <v>94.12951</v>
      </c>
      <c r="R26" s="16"/>
      <c r="S26" s="16"/>
      <c r="T26" s="132"/>
    </row>
    <row r="27" spans="1:20" s="12" customFormat="1" ht="15.75">
      <c r="A27" s="29">
        <v>2</v>
      </c>
      <c r="B27" s="28" t="s">
        <v>37</v>
      </c>
      <c r="C27" s="16"/>
      <c r="D27" s="31">
        <v>389.6533422000002</v>
      </c>
      <c r="E27" s="30"/>
      <c r="F27" s="16"/>
      <c r="G27" s="31"/>
      <c r="H27" s="16"/>
      <c r="I27" s="16"/>
      <c r="J27" s="16"/>
      <c r="K27" s="16"/>
      <c r="L27" s="15">
        <f>SUM(D27:K27)</f>
        <v>389.6533422000002</v>
      </c>
      <c r="M27" s="75"/>
      <c r="N27" s="75"/>
      <c r="O27" s="75"/>
      <c r="P27" s="75">
        <f>15.47942+1.23365+3.52156+3.43125+4.2246+1.07404+2.43301+2.5+7.6191+15.79491</f>
        <v>57.31154</v>
      </c>
      <c r="Q27" s="15">
        <f>SUM(M27:P27)</f>
        <v>57.31154</v>
      </c>
      <c r="R27" s="16"/>
      <c r="S27" s="16"/>
      <c r="T27" s="132"/>
    </row>
    <row r="28" spans="1:20" s="9" customFormat="1" ht="19.5" customHeight="1">
      <c r="A28" s="32"/>
      <c r="B28" s="78" t="s">
        <v>14</v>
      </c>
      <c r="C28" s="79">
        <f>SUM(C15:C27)</f>
        <v>57194</v>
      </c>
      <c r="D28" s="79">
        <f>SUM(D26:D27)</f>
        <v>389.6533422000002</v>
      </c>
      <c r="E28" s="79">
        <f aca="true" t="shared" si="5" ref="E28:P28">SUM(E26:E27)</f>
        <v>0</v>
      </c>
      <c r="F28" s="79">
        <f t="shared" si="5"/>
        <v>0</v>
      </c>
      <c r="G28" s="80">
        <f>SUM(G26:G27)</f>
        <v>0</v>
      </c>
      <c r="H28" s="79">
        <f>SUM(H26:H27)</f>
        <v>0</v>
      </c>
      <c r="I28" s="79">
        <f t="shared" si="5"/>
        <v>0</v>
      </c>
      <c r="J28" s="79">
        <f>SUM(J26:J27)</f>
        <v>0</v>
      </c>
      <c r="K28" s="79">
        <f t="shared" si="5"/>
        <v>0</v>
      </c>
      <c r="L28" s="79">
        <f>SUM(L26:L27)</f>
        <v>389.6533422000002</v>
      </c>
      <c r="M28" s="81">
        <f t="shared" si="5"/>
        <v>94.12951</v>
      </c>
      <c r="N28" s="81">
        <f t="shared" si="5"/>
        <v>0</v>
      </c>
      <c r="O28" s="81">
        <f t="shared" si="5"/>
        <v>0</v>
      </c>
      <c r="P28" s="81">
        <f t="shared" si="5"/>
        <v>57.31154</v>
      </c>
      <c r="Q28" s="82">
        <f>SUM(Q26:Q27)</f>
        <v>151.44105</v>
      </c>
      <c r="R28" s="32"/>
      <c r="S28" s="32"/>
      <c r="T28" s="133"/>
    </row>
    <row r="29" spans="1:21" s="12" customFormat="1" ht="15.75">
      <c r="A29" s="72"/>
      <c r="B29" s="73" t="s">
        <v>38</v>
      </c>
      <c r="C29" s="72"/>
      <c r="D29" s="66">
        <f aca="true" t="shared" si="6" ref="D29:P29">D25+D28</f>
        <v>1617.0515024000001</v>
      </c>
      <c r="E29" s="66">
        <f t="shared" si="6"/>
        <v>218.52673000000001</v>
      </c>
      <c r="F29" s="66">
        <f t="shared" si="6"/>
        <v>1.63563</v>
      </c>
      <c r="G29" s="74">
        <f t="shared" si="6"/>
        <v>0</v>
      </c>
      <c r="H29" s="74">
        <f t="shared" si="6"/>
        <v>0</v>
      </c>
      <c r="I29" s="66">
        <f t="shared" si="6"/>
        <v>2652.0803699999997</v>
      </c>
      <c r="J29" s="74">
        <f t="shared" si="6"/>
        <v>182.36095</v>
      </c>
      <c r="K29" s="66">
        <f t="shared" si="6"/>
        <v>28.0363653</v>
      </c>
      <c r="L29" s="74">
        <f t="shared" si="6"/>
        <v>4666.7736488</v>
      </c>
      <c r="M29" s="83">
        <f t="shared" si="6"/>
        <v>5983.5655074999995</v>
      </c>
      <c r="N29" s="83">
        <f t="shared" si="6"/>
        <v>230.03508749999997</v>
      </c>
      <c r="O29" s="83">
        <f t="shared" si="6"/>
        <v>1893.99656</v>
      </c>
      <c r="P29" s="83">
        <f t="shared" si="6"/>
        <v>157.641095</v>
      </c>
      <c r="Q29" s="134">
        <f>Q25+Q28</f>
        <v>8265.23825</v>
      </c>
      <c r="R29" s="16"/>
      <c r="S29" s="16"/>
      <c r="T29" s="132"/>
      <c r="U29" s="58"/>
    </row>
    <row r="30" spans="2:17" s="12" customFormat="1" ht="15.75">
      <c r="B30" s="9"/>
      <c r="E30" s="18"/>
      <c r="Q30" s="139"/>
    </row>
    <row r="31" spans="2:22" s="12" customFormat="1" ht="12.75">
      <c r="B31" s="9"/>
      <c r="E31" s="18"/>
      <c r="Q31" s="33"/>
      <c r="U31" s="33"/>
      <c r="V31" s="33"/>
    </row>
    <row r="32" spans="2:5" s="12" customFormat="1" ht="12.75">
      <c r="B32" s="9"/>
      <c r="E32" s="18"/>
    </row>
    <row r="33" spans="2:5" s="12" customFormat="1" ht="12.75">
      <c r="B33" s="9"/>
      <c r="E33" s="18"/>
    </row>
    <row r="34" spans="2:5" s="12" customFormat="1" ht="12.75">
      <c r="B34" s="9"/>
      <c r="E34" s="18"/>
    </row>
    <row r="35" spans="2:17" s="12" customFormat="1" ht="18">
      <c r="B35" s="9"/>
      <c r="E35" s="18"/>
      <c r="O35" s="228"/>
      <c r="P35" s="229"/>
      <c r="Q35" s="229"/>
    </row>
    <row r="36" spans="2:17" s="12" customFormat="1" ht="18">
      <c r="B36" s="9"/>
      <c r="E36" s="18"/>
      <c r="O36" s="228"/>
      <c r="P36" s="229"/>
      <c r="Q36" s="229"/>
    </row>
  </sheetData>
  <sheetProtection/>
  <mergeCells count="15">
    <mergeCell ref="P1:Q1"/>
    <mergeCell ref="M9:S9"/>
    <mergeCell ref="A2:Q2"/>
    <mergeCell ref="A4:Q4"/>
    <mergeCell ref="A6:Q6"/>
    <mergeCell ref="I9:J9"/>
    <mergeCell ref="K9:K10"/>
    <mergeCell ref="L9:L10"/>
    <mergeCell ref="E9:F9"/>
    <mergeCell ref="O35:Q35"/>
    <mergeCell ref="O36:Q36"/>
    <mergeCell ref="A9:A10"/>
    <mergeCell ref="B9:B10"/>
    <mergeCell ref="D9:D10"/>
    <mergeCell ref="G9:H9"/>
  </mergeCells>
  <printOptions horizontalCentered="1"/>
  <pageMargins left="0.5" right="0.25" top="0.75" bottom="0.75" header="0.5" footer="0.5"/>
  <pageSetup horizontalDpi="600" verticalDpi="600" orientation="landscape" paperSize="9" scale="73" r:id="rId3"/>
  <headerFooter alignWithMargins="0">
    <oddHeader>&amp;RPart-III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3"/>
  <sheetViews>
    <sheetView zoomScale="70" zoomScaleNormal="70" zoomScaleSheetLayoutView="7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O35" sqref="O35"/>
    </sheetView>
  </sheetViews>
  <sheetFormatPr defaultColWidth="9.140625" defaultRowHeight="12.75"/>
  <cols>
    <col min="1" max="1" width="4.140625" style="1" customWidth="1"/>
    <col min="2" max="2" width="20.57421875" style="2" customWidth="1"/>
    <col min="3" max="3" width="7.57421875" style="1" customWidth="1"/>
    <col min="4" max="4" width="8.57421875" style="1" customWidth="1"/>
    <col min="5" max="6" width="7.57421875" style="1" customWidth="1"/>
    <col min="7" max="7" width="8.57421875" style="1" customWidth="1"/>
    <col min="8" max="8" width="8.28125" style="1" customWidth="1"/>
    <col min="9" max="9" width="7.57421875" style="1" customWidth="1"/>
    <col min="10" max="10" width="8.8515625" style="1" customWidth="1"/>
    <col min="11" max="11" width="8.7109375" style="1" customWidth="1"/>
    <col min="12" max="17" width="7.57421875" style="1" customWidth="1"/>
    <col min="18" max="18" width="6.7109375" style="1" customWidth="1"/>
    <col min="19" max="19" width="7.57421875" style="1" customWidth="1"/>
    <col min="20" max="20" width="8.8515625" style="1" customWidth="1"/>
    <col min="21" max="23" width="8.00390625" style="1" customWidth="1"/>
    <col min="24" max="24" width="8.8515625" style="1" customWidth="1"/>
    <col min="25" max="30" width="8.00390625" style="1" customWidth="1"/>
    <col min="31" max="31" width="9.00390625" style="1" customWidth="1"/>
    <col min="32" max="38" width="8.00390625" style="1" customWidth="1"/>
    <col min="39" max="40" width="7.00390625" style="1" customWidth="1"/>
    <col min="41" max="41" width="8.7109375" style="1" customWidth="1"/>
    <col min="42" max="42" width="6.28125" style="1" customWidth="1"/>
    <col min="43" max="43" width="6.7109375" style="1" customWidth="1"/>
    <col min="44" max="44" width="7.00390625" style="1" customWidth="1"/>
    <col min="45" max="45" width="6.00390625" style="1" customWidth="1"/>
    <col min="46" max="46" width="6.8515625" style="1" customWidth="1"/>
    <col min="47" max="47" width="7.57421875" style="1" customWidth="1"/>
    <col min="48" max="48" width="6.140625" style="1" customWidth="1"/>
    <col min="49" max="49" width="6.421875" style="1" customWidth="1"/>
    <col min="50" max="50" width="7.57421875" style="1" customWidth="1"/>
    <col min="51" max="51" width="6.00390625" style="1" customWidth="1"/>
    <col min="52" max="52" width="5.421875" style="1" customWidth="1"/>
    <col min="53" max="53" width="7.57421875" style="1" customWidth="1"/>
    <col min="54" max="54" width="6.28125" style="1" customWidth="1"/>
    <col min="55" max="55" width="5.8515625" style="1" customWidth="1"/>
    <col min="56" max="56" width="7.00390625" style="1" customWidth="1"/>
    <col min="57" max="58" width="6.140625" style="1" customWidth="1"/>
    <col min="59" max="59" width="9.421875" style="1" customWidth="1"/>
    <col min="60" max="60" width="6.140625" style="1" customWidth="1"/>
    <col min="61" max="61" width="6.421875" style="1" customWidth="1"/>
    <col min="62" max="62" width="9.421875" style="1" customWidth="1"/>
    <col min="63" max="63" width="9.28125" style="1" bestFit="1" customWidth="1"/>
    <col min="64" max="64" width="9.140625" style="1" customWidth="1"/>
    <col min="65" max="65" width="11.421875" style="1" customWidth="1"/>
    <col min="66" max="16384" width="9.140625" style="1" customWidth="1"/>
  </cols>
  <sheetData>
    <row r="1" ht="16.5">
      <c r="A1" s="5"/>
    </row>
    <row r="2" spans="1:62" ht="21.75" customHeight="1">
      <c r="A2" s="247" t="s">
        <v>18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36" t="s">
        <v>18</v>
      </c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 t="s">
        <v>18</v>
      </c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</row>
    <row r="3" spans="1:40" ht="15" customHeight="1">
      <c r="A3" s="6"/>
      <c r="B3" s="6"/>
      <c r="U3" s="6"/>
      <c r="V3" s="6"/>
      <c r="AM3" s="6"/>
      <c r="AN3" s="6"/>
    </row>
    <row r="4" spans="1:62" ht="20.25" customHeight="1">
      <c r="A4" s="234" t="s">
        <v>19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7" t="s">
        <v>19</v>
      </c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 t="s">
        <v>19</v>
      </c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</row>
    <row r="5" spans="1:40" ht="19.5" customHeight="1">
      <c r="A5" s="7"/>
      <c r="B5" s="7"/>
      <c r="I5" s="3"/>
      <c r="J5" s="3"/>
      <c r="U5" s="7"/>
      <c r="V5" s="7"/>
      <c r="AM5" s="7"/>
      <c r="AN5" s="7"/>
    </row>
    <row r="6" spans="1:62" ht="18.75" customHeight="1">
      <c r="A6" s="238" t="s">
        <v>91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 t="s">
        <v>91</v>
      </c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 t="s">
        <v>91</v>
      </c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</row>
    <row r="7" spans="1:2" ht="13.5" customHeight="1">
      <c r="A7" s="7"/>
      <c r="B7" s="7"/>
    </row>
    <row r="8" spans="1:2" ht="19.5" customHeight="1">
      <c r="A8" s="77" t="s">
        <v>16</v>
      </c>
      <c r="B8" s="76"/>
    </row>
    <row r="9" spans="2:62" ht="20.25">
      <c r="B9" s="1"/>
      <c r="C9" s="243">
        <v>1</v>
      </c>
      <c r="D9" s="243"/>
      <c r="E9" s="243"/>
      <c r="F9" s="243"/>
      <c r="G9" s="243"/>
      <c r="H9" s="243"/>
      <c r="I9" s="243">
        <v>2</v>
      </c>
      <c r="J9" s="243"/>
      <c r="K9" s="243"/>
      <c r="L9" s="243"/>
      <c r="M9" s="243"/>
      <c r="N9" s="243"/>
      <c r="O9" s="243">
        <v>3</v>
      </c>
      <c r="P9" s="243"/>
      <c r="Q9" s="243"/>
      <c r="R9" s="243"/>
      <c r="S9" s="243"/>
      <c r="T9" s="243"/>
      <c r="U9" s="243">
        <v>4</v>
      </c>
      <c r="V9" s="243"/>
      <c r="W9" s="243"/>
      <c r="X9" s="243"/>
      <c r="Y9" s="243"/>
      <c r="Z9" s="243"/>
      <c r="AA9" s="243">
        <v>5</v>
      </c>
      <c r="AB9" s="243"/>
      <c r="AC9" s="243"/>
      <c r="AD9" s="243"/>
      <c r="AE9" s="243"/>
      <c r="AF9" s="243"/>
      <c r="AG9" s="235">
        <v>6</v>
      </c>
      <c r="AH9" s="235"/>
      <c r="AI9" s="235"/>
      <c r="AJ9" s="235"/>
      <c r="AK9" s="235"/>
      <c r="AL9" s="235"/>
      <c r="AM9" s="235">
        <v>7</v>
      </c>
      <c r="AN9" s="235"/>
      <c r="AO9" s="235"/>
      <c r="AP9" s="235"/>
      <c r="AQ9" s="235"/>
      <c r="AR9" s="235"/>
      <c r="AS9" s="235">
        <v>8</v>
      </c>
      <c r="AT9" s="235"/>
      <c r="AU9" s="235"/>
      <c r="AV9" s="235"/>
      <c r="AW9" s="235"/>
      <c r="AX9" s="235"/>
      <c r="AY9" s="235">
        <v>9</v>
      </c>
      <c r="AZ9" s="235"/>
      <c r="BA9" s="235"/>
      <c r="BB9" s="235"/>
      <c r="BC9" s="235"/>
      <c r="BD9" s="235"/>
      <c r="BE9" s="235">
        <v>10</v>
      </c>
      <c r="BF9" s="235"/>
      <c r="BG9" s="235"/>
      <c r="BH9" s="235"/>
      <c r="BI9" s="235"/>
      <c r="BJ9" s="235"/>
    </row>
    <row r="10" spans="1:62" s="64" customFormat="1" ht="31.5" customHeight="1">
      <c r="A10" s="248" t="s">
        <v>17</v>
      </c>
      <c r="B10" s="251" t="s">
        <v>2</v>
      </c>
      <c r="C10" s="239" t="s">
        <v>51</v>
      </c>
      <c r="D10" s="239"/>
      <c r="E10" s="239"/>
      <c r="F10" s="239"/>
      <c r="G10" s="239"/>
      <c r="H10" s="239"/>
      <c r="I10" s="244" t="s">
        <v>53</v>
      </c>
      <c r="J10" s="245"/>
      <c r="K10" s="245"/>
      <c r="L10" s="245"/>
      <c r="M10" s="245"/>
      <c r="N10" s="246"/>
      <c r="O10" s="244" t="s">
        <v>55</v>
      </c>
      <c r="P10" s="245"/>
      <c r="Q10" s="245"/>
      <c r="R10" s="245"/>
      <c r="S10" s="245"/>
      <c r="T10" s="246"/>
      <c r="U10" s="244" t="s">
        <v>57</v>
      </c>
      <c r="V10" s="245"/>
      <c r="W10" s="245"/>
      <c r="X10" s="245"/>
      <c r="Y10" s="245"/>
      <c r="Z10" s="245"/>
      <c r="AA10" s="244" t="s">
        <v>58</v>
      </c>
      <c r="AB10" s="245"/>
      <c r="AC10" s="245"/>
      <c r="AD10" s="245"/>
      <c r="AE10" s="245"/>
      <c r="AF10" s="245"/>
      <c r="AG10" s="239" t="s">
        <v>59</v>
      </c>
      <c r="AH10" s="239"/>
      <c r="AI10" s="239"/>
      <c r="AJ10" s="239"/>
      <c r="AK10" s="239"/>
      <c r="AL10" s="239"/>
      <c r="AM10" s="239" t="s">
        <v>60</v>
      </c>
      <c r="AN10" s="239"/>
      <c r="AO10" s="239"/>
      <c r="AP10" s="239"/>
      <c r="AQ10" s="239"/>
      <c r="AR10" s="239"/>
      <c r="AS10" s="239" t="s">
        <v>28</v>
      </c>
      <c r="AT10" s="239"/>
      <c r="AU10" s="239"/>
      <c r="AV10" s="239"/>
      <c r="AW10" s="239"/>
      <c r="AX10" s="239"/>
      <c r="AY10" s="239" t="s">
        <v>61</v>
      </c>
      <c r="AZ10" s="239"/>
      <c r="BA10" s="239"/>
      <c r="BB10" s="239"/>
      <c r="BC10" s="239"/>
      <c r="BD10" s="239"/>
      <c r="BE10" s="239" t="s">
        <v>86</v>
      </c>
      <c r="BF10" s="239"/>
      <c r="BG10" s="239"/>
      <c r="BH10" s="239"/>
      <c r="BI10" s="239"/>
      <c r="BJ10" s="239"/>
    </row>
    <row r="11" spans="1:62" s="64" customFormat="1" ht="28.5" customHeight="1">
      <c r="A11" s="249"/>
      <c r="B11" s="252"/>
      <c r="C11" s="239" t="s">
        <v>50</v>
      </c>
      <c r="D11" s="239"/>
      <c r="E11" s="239"/>
      <c r="F11" s="239" t="s">
        <v>52</v>
      </c>
      <c r="G11" s="239"/>
      <c r="H11" s="239"/>
      <c r="I11" s="239" t="s">
        <v>50</v>
      </c>
      <c r="J11" s="239"/>
      <c r="K11" s="239"/>
      <c r="L11" s="239" t="s">
        <v>52</v>
      </c>
      <c r="M11" s="239"/>
      <c r="N11" s="239"/>
      <c r="O11" s="239" t="s">
        <v>50</v>
      </c>
      <c r="P11" s="239"/>
      <c r="Q11" s="239"/>
      <c r="R11" s="239" t="s">
        <v>52</v>
      </c>
      <c r="S11" s="239"/>
      <c r="T11" s="239"/>
      <c r="U11" s="239" t="s">
        <v>50</v>
      </c>
      <c r="V11" s="239"/>
      <c r="W11" s="239"/>
      <c r="X11" s="239" t="s">
        <v>52</v>
      </c>
      <c r="Y11" s="239"/>
      <c r="Z11" s="239"/>
      <c r="AA11" s="239" t="s">
        <v>50</v>
      </c>
      <c r="AB11" s="239"/>
      <c r="AC11" s="239"/>
      <c r="AD11" s="239" t="s">
        <v>52</v>
      </c>
      <c r="AE11" s="239"/>
      <c r="AF11" s="239"/>
      <c r="AG11" s="239" t="s">
        <v>50</v>
      </c>
      <c r="AH11" s="239"/>
      <c r="AI11" s="239"/>
      <c r="AJ11" s="239" t="s">
        <v>52</v>
      </c>
      <c r="AK11" s="239"/>
      <c r="AL11" s="239"/>
      <c r="AM11" s="239" t="s">
        <v>50</v>
      </c>
      <c r="AN11" s="239"/>
      <c r="AO11" s="239"/>
      <c r="AP11" s="239" t="s">
        <v>52</v>
      </c>
      <c r="AQ11" s="239"/>
      <c r="AR11" s="239"/>
      <c r="AS11" s="239" t="s">
        <v>50</v>
      </c>
      <c r="AT11" s="239"/>
      <c r="AU11" s="239"/>
      <c r="AV11" s="239" t="s">
        <v>52</v>
      </c>
      <c r="AW11" s="239"/>
      <c r="AX11" s="239"/>
      <c r="AY11" s="239" t="s">
        <v>50</v>
      </c>
      <c r="AZ11" s="239"/>
      <c r="BA11" s="239"/>
      <c r="BB11" s="239" t="s">
        <v>52</v>
      </c>
      <c r="BC11" s="239"/>
      <c r="BD11" s="239"/>
      <c r="BE11" s="239" t="s">
        <v>50</v>
      </c>
      <c r="BF11" s="239"/>
      <c r="BG11" s="239"/>
      <c r="BH11" s="239" t="s">
        <v>52</v>
      </c>
      <c r="BI11" s="239"/>
      <c r="BJ11" s="239"/>
    </row>
    <row r="12" spans="1:62" s="60" customFormat="1" ht="28.5" customHeight="1">
      <c r="A12" s="250"/>
      <c r="B12" s="253"/>
      <c r="C12" s="240" t="s">
        <v>49</v>
      </c>
      <c r="D12" s="240"/>
      <c r="E12" s="241" t="s">
        <v>76</v>
      </c>
      <c r="F12" s="240" t="s">
        <v>49</v>
      </c>
      <c r="G12" s="240"/>
      <c r="H12" s="241" t="s">
        <v>76</v>
      </c>
      <c r="I12" s="240" t="s">
        <v>49</v>
      </c>
      <c r="J12" s="240"/>
      <c r="K12" s="241" t="s">
        <v>76</v>
      </c>
      <c r="L12" s="240" t="s">
        <v>49</v>
      </c>
      <c r="M12" s="240"/>
      <c r="N12" s="241" t="s">
        <v>76</v>
      </c>
      <c r="O12" s="240" t="s">
        <v>49</v>
      </c>
      <c r="P12" s="240"/>
      <c r="Q12" s="241" t="s">
        <v>76</v>
      </c>
      <c r="R12" s="240" t="s">
        <v>49</v>
      </c>
      <c r="S12" s="240"/>
      <c r="T12" s="241" t="s">
        <v>76</v>
      </c>
      <c r="U12" s="240" t="s">
        <v>49</v>
      </c>
      <c r="V12" s="240"/>
      <c r="W12" s="241" t="s">
        <v>76</v>
      </c>
      <c r="X12" s="240" t="s">
        <v>49</v>
      </c>
      <c r="Y12" s="240"/>
      <c r="Z12" s="241" t="s">
        <v>76</v>
      </c>
      <c r="AA12" s="240" t="s">
        <v>49</v>
      </c>
      <c r="AB12" s="240"/>
      <c r="AC12" s="241" t="s">
        <v>76</v>
      </c>
      <c r="AD12" s="240" t="s">
        <v>49</v>
      </c>
      <c r="AE12" s="240"/>
      <c r="AF12" s="241" t="s">
        <v>76</v>
      </c>
      <c r="AG12" s="240" t="s">
        <v>49</v>
      </c>
      <c r="AH12" s="240"/>
      <c r="AI12" s="241" t="s">
        <v>76</v>
      </c>
      <c r="AJ12" s="240" t="s">
        <v>49</v>
      </c>
      <c r="AK12" s="240"/>
      <c r="AL12" s="241" t="s">
        <v>76</v>
      </c>
      <c r="AM12" s="240" t="s">
        <v>49</v>
      </c>
      <c r="AN12" s="240"/>
      <c r="AO12" s="241" t="s">
        <v>76</v>
      </c>
      <c r="AP12" s="240" t="s">
        <v>49</v>
      </c>
      <c r="AQ12" s="240"/>
      <c r="AR12" s="241" t="s">
        <v>76</v>
      </c>
      <c r="AS12" s="240" t="s">
        <v>49</v>
      </c>
      <c r="AT12" s="240"/>
      <c r="AU12" s="241" t="s">
        <v>76</v>
      </c>
      <c r="AV12" s="240" t="s">
        <v>49</v>
      </c>
      <c r="AW12" s="240"/>
      <c r="AX12" s="241" t="s">
        <v>76</v>
      </c>
      <c r="AY12" s="240" t="s">
        <v>49</v>
      </c>
      <c r="AZ12" s="240"/>
      <c r="BA12" s="241" t="s">
        <v>76</v>
      </c>
      <c r="BB12" s="240" t="s">
        <v>49</v>
      </c>
      <c r="BC12" s="240"/>
      <c r="BD12" s="241" t="s">
        <v>76</v>
      </c>
      <c r="BE12" s="240" t="s">
        <v>49</v>
      </c>
      <c r="BF12" s="240"/>
      <c r="BG12" s="241" t="s">
        <v>76</v>
      </c>
      <c r="BH12" s="240" t="s">
        <v>49</v>
      </c>
      <c r="BI12" s="240"/>
      <c r="BJ12" s="241" t="s">
        <v>76</v>
      </c>
    </row>
    <row r="13" spans="1:62" s="65" customFormat="1" ht="13.5" customHeight="1">
      <c r="A13" s="119"/>
      <c r="B13" s="120"/>
      <c r="C13" s="121" t="s">
        <v>54</v>
      </c>
      <c r="D13" s="121" t="s">
        <v>74</v>
      </c>
      <c r="E13" s="242"/>
      <c r="F13" s="121" t="s">
        <v>54</v>
      </c>
      <c r="G13" s="121" t="s">
        <v>74</v>
      </c>
      <c r="H13" s="242"/>
      <c r="I13" s="121" t="s">
        <v>54</v>
      </c>
      <c r="J13" s="121" t="s">
        <v>75</v>
      </c>
      <c r="K13" s="242"/>
      <c r="L13" s="121" t="s">
        <v>54</v>
      </c>
      <c r="M13" s="121" t="s">
        <v>75</v>
      </c>
      <c r="N13" s="242"/>
      <c r="O13" s="121" t="s">
        <v>54</v>
      </c>
      <c r="P13" s="121" t="s">
        <v>56</v>
      </c>
      <c r="Q13" s="242"/>
      <c r="R13" s="121" t="s">
        <v>54</v>
      </c>
      <c r="S13" s="121" t="s">
        <v>56</v>
      </c>
      <c r="T13" s="242"/>
      <c r="U13" s="121" t="s">
        <v>54</v>
      </c>
      <c r="V13" s="122" t="s">
        <v>75</v>
      </c>
      <c r="W13" s="242"/>
      <c r="X13" s="121" t="s">
        <v>54</v>
      </c>
      <c r="Y13" s="121" t="s">
        <v>75</v>
      </c>
      <c r="Z13" s="242"/>
      <c r="AA13" s="121" t="s">
        <v>54</v>
      </c>
      <c r="AB13" s="121" t="s">
        <v>74</v>
      </c>
      <c r="AC13" s="242"/>
      <c r="AD13" s="121" t="s">
        <v>54</v>
      </c>
      <c r="AE13" s="121" t="s">
        <v>74</v>
      </c>
      <c r="AF13" s="242"/>
      <c r="AG13" s="121" t="s">
        <v>54</v>
      </c>
      <c r="AH13" s="121" t="s">
        <v>75</v>
      </c>
      <c r="AI13" s="242"/>
      <c r="AJ13" s="121" t="s">
        <v>54</v>
      </c>
      <c r="AK13" s="121" t="s">
        <v>75</v>
      </c>
      <c r="AL13" s="242"/>
      <c r="AM13" s="121" t="s">
        <v>54</v>
      </c>
      <c r="AN13" s="121" t="s">
        <v>56</v>
      </c>
      <c r="AO13" s="242"/>
      <c r="AP13" s="121" t="s">
        <v>54</v>
      </c>
      <c r="AQ13" s="121" t="s">
        <v>56</v>
      </c>
      <c r="AR13" s="242"/>
      <c r="AS13" s="121" t="s">
        <v>54</v>
      </c>
      <c r="AT13" s="121" t="s">
        <v>56</v>
      </c>
      <c r="AU13" s="242"/>
      <c r="AV13" s="121" t="s">
        <v>54</v>
      </c>
      <c r="AW13" s="121" t="s">
        <v>56</v>
      </c>
      <c r="AX13" s="242"/>
      <c r="AY13" s="121" t="s">
        <v>54</v>
      </c>
      <c r="AZ13" s="121"/>
      <c r="BA13" s="242"/>
      <c r="BB13" s="121" t="s">
        <v>54</v>
      </c>
      <c r="BC13" s="121"/>
      <c r="BD13" s="242"/>
      <c r="BE13" s="121" t="s">
        <v>54</v>
      </c>
      <c r="BF13" s="121"/>
      <c r="BG13" s="242"/>
      <c r="BH13" s="121" t="s">
        <v>54</v>
      </c>
      <c r="BI13" s="121"/>
      <c r="BJ13" s="242"/>
    </row>
    <row r="14" spans="1:65" s="180" customFormat="1" ht="16.5" customHeight="1">
      <c r="A14" s="173">
        <v>1</v>
      </c>
      <c r="B14" s="174" t="s">
        <v>12</v>
      </c>
      <c r="C14" s="175">
        <v>40</v>
      </c>
      <c r="D14" s="176">
        <v>113944.44</v>
      </c>
      <c r="E14" s="175">
        <v>46.60279</v>
      </c>
      <c r="F14" s="175">
        <v>27</v>
      </c>
      <c r="G14" s="175">
        <v>16854.448</v>
      </c>
      <c r="H14" s="175">
        <v>9.24754</v>
      </c>
      <c r="I14" s="175">
        <v>195</v>
      </c>
      <c r="J14" s="175">
        <v>219.5</v>
      </c>
      <c r="K14" s="175">
        <v>76.32529</v>
      </c>
      <c r="L14" s="175">
        <v>38</v>
      </c>
      <c r="M14" s="175">
        <v>27.3</v>
      </c>
      <c r="N14" s="175">
        <v>12.90463</v>
      </c>
      <c r="O14" s="175">
        <v>3</v>
      </c>
      <c r="P14" s="175">
        <v>2104</v>
      </c>
      <c r="Q14" s="175">
        <v>2.10621</v>
      </c>
      <c r="R14" s="175">
        <v>2</v>
      </c>
      <c r="S14" s="175">
        <v>1</v>
      </c>
      <c r="T14" s="175">
        <v>1.6601</v>
      </c>
      <c r="U14" s="175">
        <v>20</v>
      </c>
      <c r="V14" s="175">
        <v>202</v>
      </c>
      <c r="W14" s="175">
        <v>11.63776</v>
      </c>
      <c r="X14" s="175">
        <v>21</v>
      </c>
      <c r="Y14" s="175">
        <v>1253</v>
      </c>
      <c r="Z14" s="175">
        <v>8.53726</v>
      </c>
      <c r="AA14" s="175">
        <v>5</v>
      </c>
      <c r="AB14" s="175">
        <v>0.5</v>
      </c>
      <c r="AC14" s="175">
        <v>2.30715</v>
      </c>
      <c r="AD14" s="175">
        <v>6</v>
      </c>
      <c r="AE14" s="175">
        <v>0.5</v>
      </c>
      <c r="AF14" s="175">
        <v>0</v>
      </c>
      <c r="AG14" s="175">
        <v>44</v>
      </c>
      <c r="AH14" s="175">
        <v>60.99</v>
      </c>
      <c r="AI14" s="175">
        <v>26.33409</v>
      </c>
      <c r="AJ14" s="175">
        <v>4</v>
      </c>
      <c r="AK14" s="175">
        <v>1003.35</v>
      </c>
      <c r="AL14" s="175">
        <v>5.20482</v>
      </c>
      <c r="AM14" s="175">
        <v>33</v>
      </c>
      <c r="AN14" s="175">
        <v>48.25</v>
      </c>
      <c r="AO14" s="175">
        <v>46.88554</v>
      </c>
      <c r="AP14" s="175">
        <v>21</v>
      </c>
      <c r="AQ14" s="175">
        <v>15.49</v>
      </c>
      <c r="AR14" s="175">
        <v>18.74496</v>
      </c>
      <c r="AS14" s="175">
        <v>75</v>
      </c>
      <c r="AT14" s="175">
        <v>869.712</v>
      </c>
      <c r="AU14" s="175">
        <v>87.001855</v>
      </c>
      <c r="AV14" s="175">
        <v>39</v>
      </c>
      <c r="AW14" s="175">
        <v>35.95</v>
      </c>
      <c r="AX14" s="175">
        <v>46.896855</v>
      </c>
      <c r="AY14" s="175">
        <v>0</v>
      </c>
      <c r="AZ14" s="175">
        <v>0</v>
      </c>
      <c r="BA14" s="175">
        <v>0</v>
      </c>
      <c r="BB14" s="175">
        <v>0</v>
      </c>
      <c r="BC14" s="175">
        <v>0</v>
      </c>
      <c r="BD14" s="175">
        <v>0</v>
      </c>
      <c r="BE14" s="176">
        <f aca="true" t="shared" si="0" ref="BE14:BE26">SUM(C14,I14,O14,U14,AA14,AG14,AM14,AS14,AY14)</f>
        <v>415</v>
      </c>
      <c r="BF14" s="177"/>
      <c r="BG14" s="178">
        <f aca="true" t="shared" si="1" ref="BG14:BG26">SUM(E14,K14,Q14,W14,AC14,AI14,AO14,AU14,BA14)</f>
        <v>299.200685</v>
      </c>
      <c r="BH14" s="177">
        <f>SUM(F14,L14,R14,X14,AD14,AJ14,AP14,AV14,BB14)</f>
        <v>158</v>
      </c>
      <c r="BI14" s="177">
        <v>0</v>
      </c>
      <c r="BJ14" s="178">
        <v>62.43187</v>
      </c>
      <c r="BK14" s="179">
        <f>BG14+BJ14</f>
        <v>361.632555</v>
      </c>
      <c r="BL14" s="180">
        <v>186.89591000000001</v>
      </c>
      <c r="BM14" s="179">
        <f>BL14-BK14</f>
        <v>-174.736645</v>
      </c>
    </row>
    <row r="15" spans="1:65" s="180" customFormat="1" ht="18">
      <c r="A15" s="173">
        <v>2</v>
      </c>
      <c r="B15" s="174" t="s">
        <v>13</v>
      </c>
      <c r="C15" s="175">
        <v>5</v>
      </c>
      <c r="D15" s="176">
        <v>24455.2</v>
      </c>
      <c r="E15" s="175">
        <v>7.33656</v>
      </c>
      <c r="F15" s="175">
        <v>25</v>
      </c>
      <c r="G15" s="175">
        <v>100005.38095238095</v>
      </c>
      <c r="H15" s="175">
        <v>31.501695</v>
      </c>
      <c r="I15" s="175">
        <v>30</v>
      </c>
      <c r="J15" s="175">
        <v>26.69975</v>
      </c>
      <c r="K15" s="175">
        <v>8.54392</v>
      </c>
      <c r="L15" s="175">
        <v>17</v>
      </c>
      <c r="M15" s="175">
        <v>43.93751428571429</v>
      </c>
      <c r="N15" s="175">
        <v>15.37813</v>
      </c>
      <c r="O15" s="175">
        <v>7</v>
      </c>
      <c r="P15" s="175">
        <v>12.323709677419355</v>
      </c>
      <c r="Q15" s="175">
        <v>7.6407</v>
      </c>
      <c r="R15" s="175">
        <v>5</v>
      </c>
      <c r="S15" s="175">
        <v>4.817446153846154</v>
      </c>
      <c r="T15" s="175">
        <v>3.13134</v>
      </c>
      <c r="U15" s="175">
        <v>9</v>
      </c>
      <c r="V15" s="175">
        <v>22.054736842105264</v>
      </c>
      <c r="W15" s="175">
        <v>6.2856</v>
      </c>
      <c r="X15" s="175">
        <v>4</v>
      </c>
      <c r="Y15" s="175">
        <v>15.216196078431373</v>
      </c>
      <c r="Z15" s="175">
        <v>3.88013</v>
      </c>
      <c r="AA15" s="175">
        <v>2</v>
      </c>
      <c r="AB15" s="175">
        <v>6394.242424242424</v>
      </c>
      <c r="AC15" s="175">
        <v>2.1101</v>
      </c>
      <c r="AD15" s="175">
        <v>5</v>
      </c>
      <c r="AE15" s="175">
        <v>11803.969696969698</v>
      </c>
      <c r="AF15" s="175">
        <v>3.89531</v>
      </c>
      <c r="AG15" s="175">
        <v>6</v>
      </c>
      <c r="AH15" s="175">
        <v>13.484238095238094</v>
      </c>
      <c r="AI15" s="175">
        <v>4.247535</v>
      </c>
      <c r="AJ15" s="175">
        <v>4</v>
      </c>
      <c r="AK15" s="175">
        <v>13.71875</v>
      </c>
      <c r="AL15" s="175">
        <v>4.39</v>
      </c>
      <c r="AM15" s="175">
        <v>25</v>
      </c>
      <c r="AN15" s="175">
        <v>30.157183486238534</v>
      </c>
      <c r="AO15" s="175">
        <v>65.74266</v>
      </c>
      <c r="AP15" s="175">
        <v>29</v>
      </c>
      <c r="AQ15" s="175">
        <v>39.11701366742597</v>
      </c>
      <c r="AR15" s="175">
        <v>85.861845</v>
      </c>
      <c r="AS15" s="175">
        <v>117</v>
      </c>
      <c r="AT15" s="175">
        <v>95.71032799999999</v>
      </c>
      <c r="AU15" s="175">
        <v>219.20342</v>
      </c>
      <c r="AV15" s="175">
        <v>48</v>
      </c>
      <c r="AW15" s="175">
        <v>22.976244140625</v>
      </c>
      <c r="AX15" s="175">
        <v>70.876375</v>
      </c>
      <c r="AY15" s="175">
        <v>0</v>
      </c>
      <c r="AZ15" s="175">
        <v>0</v>
      </c>
      <c r="BA15" s="175">
        <v>0</v>
      </c>
      <c r="BB15" s="175">
        <v>0</v>
      </c>
      <c r="BC15" s="175">
        <v>0</v>
      </c>
      <c r="BD15" s="175">
        <v>0</v>
      </c>
      <c r="BE15" s="176">
        <f t="shared" si="0"/>
        <v>201</v>
      </c>
      <c r="BF15" s="177"/>
      <c r="BG15" s="178">
        <f t="shared" si="1"/>
        <v>321.110495</v>
      </c>
      <c r="BH15" s="177">
        <f aca="true" t="shared" si="2" ref="BH15:BH26">SUM(F15,L15,R15,X15,AD15,AJ15,AP15,AV15,BB15)</f>
        <v>137</v>
      </c>
      <c r="BI15" s="177"/>
      <c r="BJ15" s="178">
        <f>SUM(H15,N15,T15,Z15,AF15,AL15,AR15,AX15,BD15)</f>
        <v>218.914825</v>
      </c>
      <c r="BK15" s="179">
        <f aca="true" t="shared" si="3" ref="BK15:BK26">BG15+BJ15</f>
        <v>540.02532</v>
      </c>
      <c r="BL15" s="180">
        <v>198.61627</v>
      </c>
      <c r="BM15" s="179">
        <f aca="true" t="shared" si="4" ref="BM15:BM26">BL15-BK15</f>
        <v>-341.40905</v>
      </c>
    </row>
    <row r="16" spans="1:65" s="180" customFormat="1" ht="18">
      <c r="A16" s="173">
        <v>3</v>
      </c>
      <c r="B16" s="174" t="s">
        <v>5</v>
      </c>
      <c r="C16" s="175">
        <v>102</v>
      </c>
      <c r="D16" s="176">
        <v>223537.2923076923</v>
      </c>
      <c r="E16" s="175">
        <v>72.64962</v>
      </c>
      <c r="F16" s="175">
        <v>16</v>
      </c>
      <c r="G16" s="175">
        <v>75097.38461538461</v>
      </c>
      <c r="H16" s="175">
        <v>24.40665</v>
      </c>
      <c r="I16" s="175">
        <v>51</v>
      </c>
      <c r="J16" s="175">
        <v>108936.26050420167</v>
      </c>
      <c r="K16" s="175">
        <v>25.92683</v>
      </c>
      <c r="L16" s="175">
        <v>10</v>
      </c>
      <c r="M16" s="175">
        <v>30165.840336134454</v>
      </c>
      <c r="N16" s="175">
        <v>7.17947</v>
      </c>
      <c r="O16" s="175">
        <v>59</v>
      </c>
      <c r="P16" s="175">
        <v>67.85087096774194</v>
      </c>
      <c r="Q16" s="175">
        <v>42.06754</v>
      </c>
      <c r="R16" s="175">
        <v>0</v>
      </c>
      <c r="S16" s="175">
        <v>0</v>
      </c>
      <c r="T16" s="175">
        <v>0</v>
      </c>
      <c r="U16" s="175">
        <v>34</v>
      </c>
      <c r="V16" s="175">
        <v>101.51848148148147</v>
      </c>
      <c r="W16" s="175">
        <v>27.40999</v>
      </c>
      <c r="X16" s="175">
        <v>0</v>
      </c>
      <c r="Y16" s="175">
        <v>0</v>
      </c>
      <c r="Z16" s="175">
        <v>0</v>
      </c>
      <c r="AA16" s="175">
        <v>15</v>
      </c>
      <c r="AB16" s="175">
        <v>53334.3492063492</v>
      </c>
      <c r="AC16" s="175">
        <v>16.80032</v>
      </c>
      <c r="AD16" s="175">
        <v>6</v>
      </c>
      <c r="AE16" s="175">
        <v>5674.603174603175</v>
      </c>
      <c r="AF16" s="175">
        <v>1.7875</v>
      </c>
      <c r="AG16" s="175">
        <v>51</v>
      </c>
      <c r="AH16" s="175">
        <v>580.0799687499999</v>
      </c>
      <c r="AI16" s="175">
        <v>185.62559</v>
      </c>
      <c r="AJ16" s="175">
        <v>4</v>
      </c>
      <c r="AK16" s="175">
        <v>6.1608125000000005</v>
      </c>
      <c r="AL16" s="175">
        <v>1.97146</v>
      </c>
      <c r="AM16" s="175">
        <v>142</v>
      </c>
      <c r="AN16" s="175">
        <v>141.19805701754387</v>
      </c>
      <c r="AO16" s="175">
        <v>321.93157</v>
      </c>
      <c r="AP16" s="175">
        <v>50</v>
      </c>
      <c r="AQ16" s="175">
        <v>65.39860526315789</v>
      </c>
      <c r="AR16" s="175">
        <v>149.10882</v>
      </c>
      <c r="AS16" s="175">
        <v>232</v>
      </c>
      <c r="AT16" s="175">
        <v>649.8698750000001</v>
      </c>
      <c r="AU16" s="175">
        <v>311.93754</v>
      </c>
      <c r="AV16" s="175">
        <v>52</v>
      </c>
      <c r="AW16" s="175">
        <v>102.50020833333333</v>
      </c>
      <c r="AX16" s="175">
        <v>49.2001</v>
      </c>
      <c r="AY16" s="175">
        <v>0</v>
      </c>
      <c r="AZ16" s="175">
        <v>0</v>
      </c>
      <c r="BA16" s="175">
        <v>0</v>
      </c>
      <c r="BB16" s="175">
        <v>0</v>
      </c>
      <c r="BC16" s="175">
        <v>0</v>
      </c>
      <c r="BD16" s="175">
        <v>0</v>
      </c>
      <c r="BE16" s="176">
        <f t="shared" si="0"/>
        <v>686</v>
      </c>
      <c r="BF16" s="177"/>
      <c r="BG16" s="202">
        <f t="shared" si="1"/>
        <v>1004.349</v>
      </c>
      <c r="BH16" s="177">
        <f t="shared" si="2"/>
        <v>138</v>
      </c>
      <c r="BI16" s="177"/>
      <c r="BJ16" s="178">
        <f>SUM(H16,N16,T16,Z16,AF16,AL16,AR16,AX16,BD16)</f>
        <v>233.654</v>
      </c>
      <c r="BK16" s="179">
        <f t="shared" si="3"/>
        <v>1238.0030000000002</v>
      </c>
      <c r="BL16" s="180">
        <v>492.34608000000003</v>
      </c>
      <c r="BM16" s="179">
        <f t="shared" si="4"/>
        <v>-745.6569200000001</v>
      </c>
    </row>
    <row r="17" spans="1:65" s="180" customFormat="1" ht="18">
      <c r="A17" s="173">
        <v>4</v>
      </c>
      <c r="B17" s="174" t="s">
        <v>9</v>
      </c>
      <c r="C17" s="175">
        <v>32</v>
      </c>
      <c r="D17" s="176">
        <v>101708.59259259261</v>
      </c>
      <c r="E17" s="175">
        <v>27.46132</v>
      </c>
      <c r="F17" s="175">
        <v>14</v>
      </c>
      <c r="G17" s="175">
        <v>46042.70370370371</v>
      </c>
      <c r="H17" s="175">
        <v>12.43153</v>
      </c>
      <c r="I17" s="175">
        <v>33</v>
      </c>
      <c r="J17" s="175">
        <v>77.23347999999999</v>
      </c>
      <c r="K17" s="175">
        <v>19.308369999999996</v>
      </c>
      <c r="L17" s="175">
        <v>3</v>
      </c>
      <c r="M17" s="175">
        <v>7.098</v>
      </c>
      <c r="N17" s="175">
        <v>1.7745</v>
      </c>
      <c r="O17" s="175">
        <v>19</v>
      </c>
      <c r="P17" s="175">
        <v>43.259322580645154</v>
      </c>
      <c r="Q17" s="175">
        <v>26.820779999999996</v>
      </c>
      <c r="R17" s="175">
        <v>2</v>
      </c>
      <c r="S17" s="175">
        <v>2.9008387096774193</v>
      </c>
      <c r="T17" s="175">
        <v>1.79852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5">
        <v>0</v>
      </c>
      <c r="AA17" s="175">
        <v>4</v>
      </c>
      <c r="AB17" s="175">
        <v>1161.75</v>
      </c>
      <c r="AC17" s="175">
        <v>0.37176</v>
      </c>
      <c r="AD17" s="181">
        <v>4</v>
      </c>
      <c r="AE17" s="175">
        <v>16593.75</v>
      </c>
      <c r="AF17" s="175">
        <v>5.31</v>
      </c>
      <c r="AG17" s="175">
        <v>11</v>
      </c>
      <c r="AH17" s="175">
        <v>19.462935483870968</v>
      </c>
      <c r="AI17" s="175">
        <v>6.03351</v>
      </c>
      <c r="AJ17" s="175">
        <v>8</v>
      </c>
      <c r="AK17" s="175">
        <v>3.2600322580645162</v>
      </c>
      <c r="AL17" s="175">
        <v>1.01061</v>
      </c>
      <c r="AM17" s="175">
        <v>46</v>
      </c>
      <c r="AN17" s="175">
        <v>30.52356888888889</v>
      </c>
      <c r="AO17" s="175">
        <v>68.67803</v>
      </c>
      <c r="AP17" s="175">
        <v>15</v>
      </c>
      <c r="AQ17" s="175">
        <v>8.808440000000001</v>
      </c>
      <c r="AR17" s="175">
        <v>20.872090000000004</v>
      </c>
      <c r="AS17" s="175">
        <v>192</v>
      </c>
      <c r="AT17" s="175">
        <v>246.1</v>
      </c>
      <c r="AU17" s="175">
        <v>251.08818</v>
      </c>
      <c r="AV17" s="175">
        <v>118</v>
      </c>
      <c r="AW17" s="175">
        <v>122.6</v>
      </c>
      <c r="AX17" s="175">
        <v>84.29294</v>
      </c>
      <c r="AY17" s="175">
        <v>0</v>
      </c>
      <c r="AZ17" s="175">
        <v>0</v>
      </c>
      <c r="BA17" s="175">
        <v>0</v>
      </c>
      <c r="BB17" s="175">
        <v>0</v>
      </c>
      <c r="BC17" s="175">
        <v>0</v>
      </c>
      <c r="BD17" s="175">
        <v>0</v>
      </c>
      <c r="BE17" s="176">
        <f t="shared" si="0"/>
        <v>337</v>
      </c>
      <c r="BF17" s="177"/>
      <c r="BG17" s="178">
        <f t="shared" si="1"/>
        <v>399.76194999999996</v>
      </c>
      <c r="BH17" s="177">
        <f t="shared" si="2"/>
        <v>164</v>
      </c>
      <c r="BI17" s="177"/>
      <c r="BJ17" s="178">
        <f>SUM(H17,N17,T17,Z17,AF17,AL17,AR17,AX17,BD17)</f>
        <v>127.49019000000001</v>
      </c>
      <c r="BK17" s="179">
        <f t="shared" si="3"/>
        <v>527.2521399999999</v>
      </c>
      <c r="BL17" s="180">
        <v>238.80804</v>
      </c>
      <c r="BM17" s="179">
        <f t="shared" si="4"/>
        <v>-288.44409999999993</v>
      </c>
    </row>
    <row r="18" spans="1:65" s="180" customFormat="1" ht="18">
      <c r="A18" s="173">
        <v>5</v>
      </c>
      <c r="B18" s="174" t="s">
        <v>11</v>
      </c>
      <c r="C18" s="175">
        <v>30</v>
      </c>
      <c r="D18" s="176">
        <v>33017.96</v>
      </c>
      <c r="E18" s="175">
        <v>26.2575</v>
      </c>
      <c r="F18" s="175">
        <v>11</v>
      </c>
      <c r="G18" s="175">
        <v>11737</v>
      </c>
      <c r="H18" s="175">
        <v>3.58834</v>
      </c>
      <c r="I18" s="175">
        <v>6</v>
      </c>
      <c r="J18" s="175">
        <v>12.46</v>
      </c>
      <c r="K18" s="184">
        <v>2.40314</v>
      </c>
      <c r="L18" s="175">
        <v>0</v>
      </c>
      <c r="M18" s="175">
        <v>0</v>
      </c>
      <c r="N18" s="184">
        <v>0</v>
      </c>
      <c r="O18" s="176">
        <v>10</v>
      </c>
      <c r="P18" s="176">
        <v>7386.675</v>
      </c>
      <c r="Q18" s="184">
        <v>8.79512</v>
      </c>
      <c r="R18" s="176">
        <v>21</v>
      </c>
      <c r="S18" s="176">
        <v>976.25</v>
      </c>
      <c r="T18" s="184">
        <v>15.1847</v>
      </c>
      <c r="U18" s="175">
        <v>3</v>
      </c>
      <c r="V18" s="175">
        <v>3.565</v>
      </c>
      <c r="W18" s="175">
        <v>4.56762</v>
      </c>
      <c r="X18" s="175">
        <v>0</v>
      </c>
      <c r="Y18" s="175">
        <v>0</v>
      </c>
      <c r="Z18" s="175">
        <v>0</v>
      </c>
      <c r="AA18" s="175">
        <v>4</v>
      </c>
      <c r="AB18" s="175">
        <v>2677.652</v>
      </c>
      <c r="AC18" s="175">
        <v>4.24783</v>
      </c>
      <c r="AD18" s="175">
        <v>0</v>
      </c>
      <c r="AE18" s="175">
        <v>0</v>
      </c>
      <c r="AF18" s="175">
        <v>0</v>
      </c>
      <c r="AG18" s="175">
        <v>4</v>
      </c>
      <c r="AH18" s="175">
        <v>13.181275</v>
      </c>
      <c r="AI18" s="175">
        <v>8.40398</v>
      </c>
      <c r="AJ18" s="175">
        <v>1</v>
      </c>
      <c r="AK18" s="175">
        <v>0</v>
      </c>
      <c r="AL18" s="175">
        <v>0.90338</v>
      </c>
      <c r="AM18" s="175">
        <v>93</v>
      </c>
      <c r="AN18" s="175">
        <v>82.845</v>
      </c>
      <c r="AO18" s="175">
        <v>130.69535</v>
      </c>
      <c r="AP18" s="175">
        <v>22</v>
      </c>
      <c r="AQ18" s="175">
        <v>8.9</v>
      </c>
      <c r="AR18" s="175">
        <v>40.9938067577</v>
      </c>
      <c r="AS18" s="175">
        <v>274</v>
      </c>
      <c r="AT18" s="185">
        <v>586.1590000000001</v>
      </c>
      <c r="AU18" s="175">
        <v>363.059375</v>
      </c>
      <c r="AV18" s="175">
        <v>61</v>
      </c>
      <c r="AW18" s="185">
        <v>53.225</v>
      </c>
      <c r="AX18" s="175">
        <v>45.1418523051</v>
      </c>
      <c r="AY18" s="175">
        <v>0</v>
      </c>
      <c r="AZ18" s="175">
        <v>0</v>
      </c>
      <c r="BA18" s="175">
        <v>0</v>
      </c>
      <c r="BB18" s="175">
        <v>0</v>
      </c>
      <c r="BC18" s="175">
        <v>0</v>
      </c>
      <c r="BD18" s="175">
        <v>0</v>
      </c>
      <c r="BE18" s="176">
        <f t="shared" si="0"/>
        <v>424</v>
      </c>
      <c r="BF18" s="177"/>
      <c r="BG18" s="178">
        <f t="shared" si="1"/>
        <v>548.4299149999999</v>
      </c>
      <c r="BH18" s="177">
        <f t="shared" si="2"/>
        <v>116</v>
      </c>
      <c r="BI18" s="177"/>
      <c r="BJ18" s="178">
        <f aca="true" t="shared" si="5" ref="BJ18:BJ26">SUM(H18,N18,T18,Z18,AF18,AL18,AR18,AX18,BD18)</f>
        <v>105.8120790628</v>
      </c>
      <c r="BK18" s="179">
        <f t="shared" si="3"/>
        <v>654.2419940627999</v>
      </c>
      <c r="BL18" s="180">
        <v>311.8899</v>
      </c>
      <c r="BM18" s="179">
        <f t="shared" si="4"/>
        <v>-342.3520940627999</v>
      </c>
    </row>
    <row r="19" spans="1:65" s="200" customFormat="1" ht="18">
      <c r="A19" s="194">
        <v>6</v>
      </c>
      <c r="B19" s="195" t="s">
        <v>1</v>
      </c>
      <c r="C19" s="181">
        <v>14</v>
      </c>
      <c r="D19" s="196">
        <v>20104</v>
      </c>
      <c r="E19" s="181">
        <v>12.89954</v>
      </c>
      <c r="F19" s="181">
        <v>23</v>
      </c>
      <c r="G19" s="181">
        <v>17402</v>
      </c>
      <c r="H19" s="181">
        <v>16.03164</v>
      </c>
      <c r="I19" s="181">
        <v>46</v>
      </c>
      <c r="J19" s="181">
        <v>9.5</v>
      </c>
      <c r="K19" s="181">
        <v>27.11478</v>
      </c>
      <c r="L19" s="181">
        <v>32</v>
      </c>
      <c r="M19" s="181">
        <v>24</v>
      </c>
      <c r="N19" s="181">
        <v>17.31703</v>
      </c>
      <c r="O19" s="181">
        <v>31</v>
      </c>
      <c r="P19" s="181">
        <v>42.3</v>
      </c>
      <c r="Q19" s="181">
        <v>39.38286</v>
      </c>
      <c r="R19" s="181">
        <v>11</v>
      </c>
      <c r="S19" s="181">
        <v>2</v>
      </c>
      <c r="T19" s="181">
        <v>2.4645</v>
      </c>
      <c r="U19" s="181">
        <v>1</v>
      </c>
      <c r="V19" s="181">
        <v>54</v>
      </c>
      <c r="W19" s="181">
        <v>2.3554</v>
      </c>
      <c r="X19" s="181">
        <v>0</v>
      </c>
      <c r="Y19" s="181">
        <v>0</v>
      </c>
      <c r="Z19" s="181">
        <v>0</v>
      </c>
      <c r="AA19" s="181">
        <v>15</v>
      </c>
      <c r="AB19" s="181">
        <v>5796</v>
      </c>
      <c r="AC19" s="181">
        <v>7.72219</v>
      </c>
      <c r="AD19" s="181">
        <v>7</v>
      </c>
      <c r="AE19" s="181">
        <v>0</v>
      </c>
      <c r="AF19" s="181">
        <v>4.5026</v>
      </c>
      <c r="AG19" s="181">
        <v>35</v>
      </c>
      <c r="AH19" s="181">
        <v>9.338</v>
      </c>
      <c r="AI19" s="181">
        <v>41.03151</v>
      </c>
      <c r="AJ19" s="181">
        <v>32</v>
      </c>
      <c r="AK19" s="181">
        <v>24</v>
      </c>
      <c r="AL19" s="181">
        <v>19.24655</v>
      </c>
      <c r="AM19" s="181">
        <v>34</v>
      </c>
      <c r="AN19" s="181">
        <v>28.181</v>
      </c>
      <c r="AO19" s="181">
        <v>40.06299</v>
      </c>
      <c r="AP19" s="181">
        <v>36</v>
      </c>
      <c r="AQ19" s="181">
        <v>2.3</v>
      </c>
      <c r="AR19" s="181">
        <v>35.58055</v>
      </c>
      <c r="AS19" s="181">
        <v>149</v>
      </c>
      <c r="AT19" s="181">
        <v>129.114</v>
      </c>
      <c r="AU19" s="181">
        <v>173.44254</v>
      </c>
      <c r="AV19" s="181">
        <v>103</v>
      </c>
      <c r="AW19" s="181">
        <v>70.85</v>
      </c>
      <c r="AX19" s="181">
        <v>75.08116</v>
      </c>
      <c r="AY19" s="197">
        <v>0</v>
      </c>
      <c r="AZ19" s="197">
        <v>0</v>
      </c>
      <c r="BA19" s="197">
        <v>0</v>
      </c>
      <c r="BB19" s="197">
        <v>0</v>
      </c>
      <c r="BC19" s="197">
        <v>0</v>
      </c>
      <c r="BD19" s="197">
        <v>0</v>
      </c>
      <c r="BE19" s="176">
        <f t="shared" si="0"/>
        <v>325</v>
      </c>
      <c r="BF19" s="198"/>
      <c r="BG19" s="199">
        <f t="shared" si="1"/>
        <v>344.01181</v>
      </c>
      <c r="BH19" s="177">
        <f t="shared" si="2"/>
        <v>244</v>
      </c>
      <c r="BI19" s="198"/>
      <c r="BJ19" s="199">
        <f t="shared" si="5"/>
        <v>170.22403</v>
      </c>
      <c r="BK19" s="179">
        <f t="shared" si="3"/>
        <v>514.23584</v>
      </c>
      <c r="BL19" s="200">
        <v>192.945501</v>
      </c>
      <c r="BM19" s="179">
        <f t="shared" si="4"/>
        <v>-321.290339</v>
      </c>
    </row>
    <row r="20" spans="1:65" s="180" customFormat="1" ht="18">
      <c r="A20" s="173">
        <v>7</v>
      </c>
      <c r="B20" s="174" t="s">
        <v>10</v>
      </c>
      <c r="C20" s="175">
        <v>25</v>
      </c>
      <c r="D20" s="176">
        <v>84287.125</v>
      </c>
      <c r="E20" s="175">
        <v>26.1749</v>
      </c>
      <c r="F20" s="175">
        <v>12</v>
      </c>
      <c r="G20" s="175">
        <v>29200</v>
      </c>
      <c r="H20" s="175">
        <v>8.83761</v>
      </c>
      <c r="I20" s="175">
        <v>5</v>
      </c>
      <c r="J20" s="175">
        <v>4.3</v>
      </c>
      <c r="K20" s="175">
        <v>2.01656</v>
      </c>
      <c r="L20" s="175">
        <v>16</v>
      </c>
      <c r="M20" s="175">
        <v>53.5</v>
      </c>
      <c r="N20" s="175">
        <v>24.75781</v>
      </c>
      <c r="O20" s="175">
        <v>7</v>
      </c>
      <c r="P20" s="175">
        <v>14.8</v>
      </c>
      <c r="Q20" s="175">
        <v>11.38329</v>
      </c>
      <c r="R20" s="175">
        <v>2</v>
      </c>
      <c r="S20" s="175">
        <v>0</v>
      </c>
      <c r="T20" s="175">
        <v>0</v>
      </c>
      <c r="U20" s="175">
        <v>13</v>
      </c>
      <c r="V20" s="175">
        <v>10</v>
      </c>
      <c r="W20" s="175">
        <v>18.06417</v>
      </c>
      <c r="X20" s="175">
        <v>4</v>
      </c>
      <c r="Y20" s="175">
        <v>7.1</v>
      </c>
      <c r="Z20" s="175">
        <v>4.37476</v>
      </c>
      <c r="AA20" s="175">
        <v>3</v>
      </c>
      <c r="AB20" s="175">
        <v>3666</v>
      </c>
      <c r="AC20" s="175">
        <v>5.36937</v>
      </c>
      <c r="AD20" s="175">
        <v>11</v>
      </c>
      <c r="AE20" s="175">
        <v>0</v>
      </c>
      <c r="AF20" s="175">
        <v>0</v>
      </c>
      <c r="AG20" s="175">
        <v>27</v>
      </c>
      <c r="AH20" s="175">
        <v>76.25</v>
      </c>
      <c r="AI20" s="175">
        <v>38.54622</v>
      </c>
      <c r="AJ20" s="175">
        <v>4</v>
      </c>
      <c r="AK20" s="175">
        <v>2</v>
      </c>
      <c r="AL20" s="175">
        <v>2.0283</v>
      </c>
      <c r="AM20" s="175">
        <v>155</v>
      </c>
      <c r="AN20" s="175">
        <v>102.3</v>
      </c>
      <c r="AO20" s="175">
        <v>273.97504</v>
      </c>
      <c r="AP20" s="175">
        <v>61</v>
      </c>
      <c r="AQ20" s="175">
        <v>20.36</v>
      </c>
      <c r="AR20" s="175">
        <v>32.00896</v>
      </c>
      <c r="AS20" s="175">
        <v>204</v>
      </c>
      <c r="AT20" s="175">
        <v>268.81</v>
      </c>
      <c r="AU20" s="175">
        <v>239.64287</v>
      </c>
      <c r="AV20" s="175">
        <v>120</v>
      </c>
      <c r="AW20" s="175">
        <v>17</v>
      </c>
      <c r="AX20" s="175">
        <v>23.25637</v>
      </c>
      <c r="AY20" s="175">
        <v>0</v>
      </c>
      <c r="AZ20" s="175">
        <v>0</v>
      </c>
      <c r="BA20" s="175">
        <v>0</v>
      </c>
      <c r="BB20" s="175">
        <v>0</v>
      </c>
      <c r="BC20" s="175">
        <v>0</v>
      </c>
      <c r="BD20" s="175">
        <v>0</v>
      </c>
      <c r="BE20" s="176">
        <f t="shared" si="0"/>
        <v>439</v>
      </c>
      <c r="BF20" s="177"/>
      <c r="BG20" s="178">
        <f t="shared" si="1"/>
        <v>615.17242</v>
      </c>
      <c r="BH20" s="177">
        <f t="shared" si="2"/>
        <v>230</v>
      </c>
      <c r="BI20" s="177"/>
      <c r="BJ20" s="178">
        <f t="shared" si="5"/>
        <v>95.26381</v>
      </c>
      <c r="BK20" s="179">
        <f t="shared" si="3"/>
        <v>710.43623</v>
      </c>
      <c r="BL20" s="180">
        <v>354.0862</v>
      </c>
      <c r="BM20" s="179">
        <f t="shared" si="4"/>
        <v>-356.35003</v>
      </c>
    </row>
    <row r="21" spans="1:65" s="180" customFormat="1" ht="18">
      <c r="A21" s="173">
        <v>8</v>
      </c>
      <c r="B21" s="174" t="s">
        <v>6</v>
      </c>
      <c r="C21" s="175">
        <v>17</v>
      </c>
      <c r="D21" s="176">
        <v>27880.9</v>
      </c>
      <c r="E21" s="175">
        <v>15.766085</v>
      </c>
      <c r="F21" s="175">
        <v>44</v>
      </c>
      <c r="G21" s="175">
        <v>45578</v>
      </c>
      <c r="H21" s="175">
        <v>25.43101</v>
      </c>
      <c r="I21" s="175">
        <v>73</v>
      </c>
      <c r="J21" s="175">
        <v>71.67</v>
      </c>
      <c r="K21" s="175">
        <v>60.67262</v>
      </c>
      <c r="L21" s="175">
        <v>11</v>
      </c>
      <c r="M21" s="175">
        <v>9</v>
      </c>
      <c r="N21" s="175">
        <v>6.93601</v>
      </c>
      <c r="O21" s="175">
        <v>79</v>
      </c>
      <c r="P21" s="175">
        <v>101.755</v>
      </c>
      <c r="Q21" s="175">
        <v>70.10074</v>
      </c>
      <c r="R21" s="175">
        <v>80</v>
      </c>
      <c r="S21" s="175">
        <v>95.99</v>
      </c>
      <c r="T21" s="175">
        <v>28.866135</v>
      </c>
      <c r="U21" s="175">
        <v>28</v>
      </c>
      <c r="V21" s="175">
        <v>25.6</v>
      </c>
      <c r="W21" s="175">
        <v>34.72643</v>
      </c>
      <c r="X21" s="175">
        <v>2</v>
      </c>
      <c r="Y21" s="175">
        <v>0</v>
      </c>
      <c r="Z21" s="175">
        <v>2.75696</v>
      </c>
      <c r="AA21" s="175">
        <v>12</v>
      </c>
      <c r="AB21" s="175">
        <v>67500</v>
      </c>
      <c r="AC21" s="175">
        <v>13.2306</v>
      </c>
      <c r="AD21" s="175">
        <v>12</v>
      </c>
      <c r="AE21" s="175">
        <v>41300</v>
      </c>
      <c r="AF21" s="175">
        <v>7.93532</v>
      </c>
      <c r="AG21" s="175">
        <v>34</v>
      </c>
      <c r="AH21" s="175">
        <v>67514.5</v>
      </c>
      <c r="AI21" s="175">
        <v>37.57816</v>
      </c>
      <c r="AJ21" s="175">
        <v>7</v>
      </c>
      <c r="AK21" s="175">
        <v>6.1</v>
      </c>
      <c r="AL21" s="175">
        <v>6.6454</v>
      </c>
      <c r="AM21" s="175">
        <v>35</v>
      </c>
      <c r="AN21" s="175">
        <v>18.83</v>
      </c>
      <c r="AO21" s="175">
        <v>65.536875</v>
      </c>
      <c r="AP21" s="175">
        <v>36</v>
      </c>
      <c r="AQ21" s="175">
        <v>10.8</v>
      </c>
      <c r="AR21" s="175">
        <v>44.639555</v>
      </c>
      <c r="AS21" s="175">
        <v>99</v>
      </c>
      <c r="AT21" s="175">
        <v>69.475</v>
      </c>
      <c r="AU21" s="175">
        <v>102.105895</v>
      </c>
      <c r="AV21" s="175">
        <v>70</v>
      </c>
      <c r="AW21" s="175">
        <v>54.5</v>
      </c>
      <c r="AX21" s="175">
        <v>73.605475</v>
      </c>
      <c r="AY21" s="175">
        <v>0</v>
      </c>
      <c r="AZ21" s="175">
        <v>0</v>
      </c>
      <c r="BA21" s="175">
        <v>0</v>
      </c>
      <c r="BB21" s="175">
        <v>0</v>
      </c>
      <c r="BC21" s="175">
        <v>0</v>
      </c>
      <c r="BD21" s="175">
        <v>0</v>
      </c>
      <c r="BE21" s="176">
        <f t="shared" si="0"/>
        <v>377</v>
      </c>
      <c r="BF21" s="177"/>
      <c r="BG21" s="178">
        <f t="shared" si="1"/>
        <v>399.717405</v>
      </c>
      <c r="BH21" s="177">
        <f t="shared" si="2"/>
        <v>262</v>
      </c>
      <c r="BI21" s="177"/>
      <c r="BJ21" s="178">
        <f t="shared" si="5"/>
        <v>196.81586499999997</v>
      </c>
      <c r="BK21" s="179">
        <f t="shared" si="3"/>
        <v>596.5332699999999</v>
      </c>
      <c r="BL21" s="180">
        <v>153.70922000000002</v>
      </c>
      <c r="BM21" s="179">
        <f t="shared" si="4"/>
        <v>-442.8240499999999</v>
      </c>
    </row>
    <row r="22" spans="1:65" s="180" customFormat="1" ht="18">
      <c r="A22" s="173">
        <v>9</v>
      </c>
      <c r="B22" s="174" t="s">
        <v>7</v>
      </c>
      <c r="C22" s="175">
        <v>4</v>
      </c>
      <c r="D22" s="176">
        <v>3978.47</v>
      </c>
      <c r="E22" s="175">
        <v>1.64112</v>
      </c>
      <c r="F22" s="175">
        <v>13</v>
      </c>
      <c r="G22" s="175">
        <v>31019.98</v>
      </c>
      <c r="H22" s="175">
        <v>13.62332</v>
      </c>
      <c r="I22" s="175">
        <v>3</v>
      </c>
      <c r="J22" s="175">
        <v>35.49</v>
      </c>
      <c r="K22" s="175">
        <v>9.8548</v>
      </c>
      <c r="L22" s="175">
        <v>1</v>
      </c>
      <c r="M22" s="175">
        <v>28.34</v>
      </c>
      <c r="N22" s="175">
        <v>9.49231</v>
      </c>
      <c r="O22" s="175">
        <v>73</v>
      </c>
      <c r="P22" s="175">
        <v>82.38</v>
      </c>
      <c r="Q22" s="175">
        <v>66.23598</v>
      </c>
      <c r="R22" s="175">
        <v>37</v>
      </c>
      <c r="S22" s="175">
        <v>94.52</v>
      </c>
      <c r="T22" s="175">
        <v>81.79042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0</v>
      </c>
      <c r="AA22" s="175">
        <v>18</v>
      </c>
      <c r="AB22" s="175">
        <v>23252</v>
      </c>
      <c r="AC22" s="175">
        <v>8.1382</v>
      </c>
      <c r="AD22" s="175">
        <v>2</v>
      </c>
      <c r="AE22" s="175">
        <v>16712.6</v>
      </c>
      <c r="AF22" s="175">
        <v>5.84941</v>
      </c>
      <c r="AG22" s="175">
        <v>15</v>
      </c>
      <c r="AH22" s="175">
        <v>23.93</v>
      </c>
      <c r="AI22" s="175">
        <v>15.514</v>
      </c>
      <c r="AJ22" s="175">
        <v>10</v>
      </c>
      <c r="AK22" s="175">
        <v>10.63</v>
      </c>
      <c r="AL22" s="175">
        <v>8.36468</v>
      </c>
      <c r="AM22" s="175">
        <v>21</v>
      </c>
      <c r="AN22" s="175">
        <v>30.69</v>
      </c>
      <c r="AO22" s="175">
        <v>27.92418</v>
      </c>
      <c r="AP22" s="175">
        <v>17</v>
      </c>
      <c r="AQ22" s="175">
        <v>27.72</v>
      </c>
      <c r="AR22" s="175">
        <v>39.64533</v>
      </c>
      <c r="AS22" s="175">
        <v>67</v>
      </c>
      <c r="AT22" s="175">
        <v>80.17</v>
      </c>
      <c r="AU22" s="175">
        <v>77.91657</v>
      </c>
      <c r="AV22" s="175">
        <v>53</v>
      </c>
      <c r="AW22" s="175">
        <v>29.28</v>
      </c>
      <c r="AX22" s="175">
        <v>34.87387</v>
      </c>
      <c r="AY22" s="175">
        <v>0</v>
      </c>
      <c r="AZ22" s="175">
        <v>0</v>
      </c>
      <c r="BA22" s="175">
        <v>0</v>
      </c>
      <c r="BB22" s="175">
        <v>0</v>
      </c>
      <c r="BC22" s="175">
        <v>0</v>
      </c>
      <c r="BD22" s="175">
        <v>0</v>
      </c>
      <c r="BE22" s="177">
        <f t="shared" si="0"/>
        <v>201</v>
      </c>
      <c r="BF22" s="177"/>
      <c r="BG22" s="178">
        <f t="shared" si="1"/>
        <v>207.22485</v>
      </c>
      <c r="BH22" s="177">
        <f t="shared" si="2"/>
        <v>133</v>
      </c>
      <c r="BI22" s="177"/>
      <c r="BJ22" s="178">
        <f t="shared" si="5"/>
        <v>193.63934</v>
      </c>
      <c r="BK22" s="179">
        <f t="shared" si="3"/>
        <v>400.86419</v>
      </c>
      <c r="BL22" s="180">
        <v>182.07533</v>
      </c>
      <c r="BM22" s="179">
        <f t="shared" si="4"/>
        <v>-218.78886</v>
      </c>
    </row>
    <row r="23" spans="1:65" s="180" customFormat="1" ht="18">
      <c r="A23" s="173">
        <v>10</v>
      </c>
      <c r="B23" s="174" t="s">
        <v>0</v>
      </c>
      <c r="C23" s="175">
        <v>20</v>
      </c>
      <c r="D23" s="176">
        <v>43312</v>
      </c>
      <c r="E23" s="175">
        <v>20.165200000000002</v>
      </c>
      <c r="F23" s="175">
        <v>27</v>
      </c>
      <c r="G23" s="175">
        <v>51811.9</v>
      </c>
      <c r="H23" s="175">
        <v>20.24749</v>
      </c>
      <c r="I23" s="175">
        <v>72</v>
      </c>
      <c r="J23" s="175">
        <v>63.05</v>
      </c>
      <c r="K23" s="175">
        <v>47.814750000000004</v>
      </c>
      <c r="L23" s="175">
        <v>111</v>
      </c>
      <c r="M23" s="175">
        <v>63</v>
      </c>
      <c r="N23" s="175">
        <v>69.11622</v>
      </c>
      <c r="O23" s="175">
        <v>7</v>
      </c>
      <c r="P23" s="175">
        <v>8</v>
      </c>
      <c r="Q23" s="175">
        <v>5.05342</v>
      </c>
      <c r="R23" s="175">
        <v>3</v>
      </c>
      <c r="S23" s="175">
        <v>5</v>
      </c>
      <c r="T23" s="175">
        <v>2.17837</v>
      </c>
      <c r="U23" s="175">
        <v>1</v>
      </c>
      <c r="V23" s="175">
        <v>5000</v>
      </c>
      <c r="W23" s="175">
        <v>3.40114</v>
      </c>
      <c r="X23" s="175">
        <v>2</v>
      </c>
      <c r="Y23" s="175">
        <v>6000</v>
      </c>
      <c r="Z23" s="175">
        <v>2.53297</v>
      </c>
      <c r="AA23" s="175">
        <v>20</v>
      </c>
      <c r="AB23" s="175">
        <v>73250</v>
      </c>
      <c r="AC23" s="175">
        <v>18.2828</v>
      </c>
      <c r="AD23" s="175">
        <v>21</v>
      </c>
      <c r="AE23" s="175">
        <v>35670</v>
      </c>
      <c r="AF23" s="175">
        <v>9.900500000000001</v>
      </c>
      <c r="AG23" s="175">
        <v>7</v>
      </c>
      <c r="AH23" s="175">
        <v>9</v>
      </c>
      <c r="AI23" s="175">
        <v>4.32374</v>
      </c>
      <c r="AJ23" s="175">
        <v>10</v>
      </c>
      <c r="AK23" s="175">
        <v>12</v>
      </c>
      <c r="AL23" s="175">
        <v>8.58964</v>
      </c>
      <c r="AM23" s="175">
        <v>36</v>
      </c>
      <c r="AN23" s="175">
        <v>47.04</v>
      </c>
      <c r="AO23" s="175">
        <v>39.026920000000004</v>
      </c>
      <c r="AP23" s="175">
        <v>28</v>
      </c>
      <c r="AQ23" s="175">
        <v>32.45</v>
      </c>
      <c r="AR23" s="175">
        <v>18.506680000000003</v>
      </c>
      <c r="AS23" s="175">
        <v>211</v>
      </c>
      <c r="AT23" s="175">
        <v>271.9</v>
      </c>
      <c r="AU23" s="175">
        <v>300.20062999999993</v>
      </c>
      <c r="AV23" s="175">
        <v>171</v>
      </c>
      <c r="AW23" s="175">
        <v>216.25</v>
      </c>
      <c r="AX23" s="175">
        <v>260.19716</v>
      </c>
      <c r="AY23" s="175">
        <v>0</v>
      </c>
      <c r="AZ23" s="175">
        <v>0</v>
      </c>
      <c r="BA23" s="175">
        <v>0</v>
      </c>
      <c r="BB23" s="175"/>
      <c r="BC23" s="175">
        <v>0</v>
      </c>
      <c r="BD23" s="175">
        <v>0</v>
      </c>
      <c r="BE23" s="176">
        <f t="shared" si="0"/>
        <v>374</v>
      </c>
      <c r="BF23" s="177"/>
      <c r="BG23" s="178">
        <f t="shared" si="1"/>
        <v>438.26859999999994</v>
      </c>
      <c r="BH23" s="177">
        <f t="shared" si="2"/>
        <v>373</v>
      </c>
      <c r="BI23" s="177"/>
      <c r="BJ23" s="178">
        <f t="shared" si="5"/>
        <v>391.26903</v>
      </c>
      <c r="BK23" s="179">
        <f t="shared" si="3"/>
        <v>829.5376299999999</v>
      </c>
      <c r="BL23" s="180">
        <v>337.02819999999997</v>
      </c>
      <c r="BM23" s="179">
        <f t="shared" si="4"/>
        <v>-492.50942999999995</v>
      </c>
    </row>
    <row r="24" spans="1:65" s="180" customFormat="1" ht="18">
      <c r="A24" s="173">
        <v>11</v>
      </c>
      <c r="B24" s="174" t="s">
        <v>8</v>
      </c>
      <c r="C24" s="175">
        <v>7</v>
      </c>
      <c r="D24" s="176">
        <v>15225</v>
      </c>
      <c r="E24" s="175">
        <v>8.75436</v>
      </c>
      <c r="F24" s="175">
        <v>8</v>
      </c>
      <c r="G24" s="175">
        <v>6630</v>
      </c>
      <c r="H24" s="175">
        <v>0</v>
      </c>
      <c r="I24" s="175">
        <v>18</v>
      </c>
      <c r="J24" s="175">
        <v>301.18</v>
      </c>
      <c r="K24" s="175">
        <v>24.36015</v>
      </c>
      <c r="L24" s="175">
        <v>0</v>
      </c>
      <c r="M24" s="175">
        <v>0</v>
      </c>
      <c r="N24" s="175">
        <v>0</v>
      </c>
      <c r="O24" s="175">
        <v>122</v>
      </c>
      <c r="P24" s="175">
        <v>159.3</v>
      </c>
      <c r="Q24" s="175">
        <v>98.92766</v>
      </c>
      <c r="R24" s="175">
        <v>6</v>
      </c>
      <c r="S24" s="175">
        <v>2.8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0</v>
      </c>
      <c r="AC24" s="175">
        <v>0</v>
      </c>
      <c r="AD24" s="175">
        <v>16</v>
      </c>
      <c r="AE24" s="175">
        <v>935</v>
      </c>
      <c r="AF24" s="175">
        <v>5.69081</v>
      </c>
      <c r="AG24" s="175">
        <v>5</v>
      </c>
      <c r="AH24" s="175">
        <v>7275</v>
      </c>
      <c r="AI24" s="175">
        <v>5.40753</v>
      </c>
      <c r="AJ24" s="175">
        <v>2</v>
      </c>
      <c r="AK24" s="175">
        <v>1300</v>
      </c>
      <c r="AL24" s="175">
        <v>0</v>
      </c>
      <c r="AM24" s="175">
        <v>60</v>
      </c>
      <c r="AN24" s="175">
        <v>59.05</v>
      </c>
      <c r="AO24" s="175">
        <v>79.35495</v>
      </c>
      <c r="AP24" s="175">
        <v>11</v>
      </c>
      <c r="AQ24" s="175">
        <v>5.9</v>
      </c>
      <c r="AR24" s="175">
        <v>0.35625</v>
      </c>
      <c r="AS24" s="175">
        <v>109</v>
      </c>
      <c r="AT24" s="175">
        <v>196.3</v>
      </c>
      <c r="AU24" s="175">
        <v>152.35755</v>
      </c>
      <c r="AV24" s="175">
        <v>23</v>
      </c>
      <c r="AW24" s="175">
        <v>25.7</v>
      </c>
      <c r="AX24" s="175">
        <v>1.863</v>
      </c>
      <c r="AY24" s="175">
        <v>0</v>
      </c>
      <c r="AZ24" s="175">
        <v>0</v>
      </c>
      <c r="BA24" s="175">
        <v>0</v>
      </c>
      <c r="BB24" s="175">
        <v>0</v>
      </c>
      <c r="BC24" s="175">
        <v>0</v>
      </c>
      <c r="BD24" s="175">
        <v>0</v>
      </c>
      <c r="BE24" s="176">
        <f t="shared" si="0"/>
        <v>321</v>
      </c>
      <c r="BF24" s="177"/>
      <c r="BG24" s="178">
        <f t="shared" si="1"/>
        <v>369.1622</v>
      </c>
      <c r="BH24" s="177">
        <f t="shared" si="2"/>
        <v>66</v>
      </c>
      <c r="BI24" s="177"/>
      <c r="BJ24" s="178">
        <f t="shared" si="5"/>
        <v>7.91006</v>
      </c>
      <c r="BK24" s="179">
        <f t="shared" si="3"/>
        <v>377.07225999999997</v>
      </c>
      <c r="BL24" s="180">
        <v>192.6378</v>
      </c>
      <c r="BM24" s="179">
        <f t="shared" si="4"/>
        <v>-184.43445999999997</v>
      </c>
    </row>
    <row r="25" spans="1:65" s="180" customFormat="1" ht="18">
      <c r="A25" s="173">
        <v>12</v>
      </c>
      <c r="B25" s="174" t="s">
        <v>4</v>
      </c>
      <c r="C25" s="175">
        <v>65</v>
      </c>
      <c r="D25" s="176">
        <v>134962.38</v>
      </c>
      <c r="E25" s="175">
        <v>61.842635</v>
      </c>
      <c r="F25" s="175">
        <v>3</v>
      </c>
      <c r="G25" s="175">
        <v>3181.11</v>
      </c>
      <c r="H25" s="175">
        <v>1.06525</v>
      </c>
      <c r="I25" s="186">
        <v>83</v>
      </c>
      <c r="J25" s="187">
        <v>156.995</v>
      </c>
      <c r="K25" s="186">
        <v>56.57975</v>
      </c>
      <c r="L25" s="186">
        <v>12</v>
      </c>
      <c r="M25" s="186">
        <v>109.365</v>
      </c>
      <c r="N25" s="186">
        <v>7.34962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1</v>
      </c>
      <c r="V25" s="175">
        <v>138</v>
      </c>
      <c r="W25" s="175">
        <v>13.169116</v>
      </c>
      <c r="X25" s="175">
        <v>0</v>
      </c>
      <c r="Y25" s="175">
        <v>0</v>
      </c>
      <c r="Z25" s="175">
        <v>0</v>
      </c>
      <c r="AA25" s="175">
        <v>2</v>
      </c>
      <c r="AB25" s="175">
        <v>3310</v>
      </c>
      <c r="AC25" s="175">
        <v>2.07392</v>
      </c>
      <c r="AD25" s="175">
        <v>0</v>
      </c>
      <c r="AE25" s="175">
        <v>0</v>
      </c>
      <c r="AF25" s="175">
        <v>0</v>
      </c>
      <c r="AG25" s="175">
        <v>28</v>
      </c>
      <c r="AH25" s="175">
        <v>35.91</v>
      </c>
      <c r="AI25" s="175">
        <v>15.836885</v>
      </c>
      <c r="AJ25" s="175">
        <v>1</v>
      </c>
      <c r="AK25" s="175">
        <v>2</v>
      </c>
      <c r="AL25" s="175">
        <v>0.7685625</v>
      </c>
      <c r="AM25" s="175">
        <v>11</v>
      </c>
      <c r="AN25" s="175">
        <v>35.3</v>
      </c>
      <c r="AO25" s="175">
        <v>27.84593</v>
      </c>
      <c r="AP25" s="175">
        <v>3</v>
      </c>
      <c r="AQ25" s="175">
        <v>2.35</v>
      </c>
      <c r="AR25" s="175">
        <v>0.96311</v>
      </c>
      <c r="AS25" s="175">
        <v>186</v>
      </c>
      <c r="AT25" s="175">
        <v>270.038</v>
      </c>
      <c r="AU25" s="175">
        <v>299.065474</v>
      </c>
      <c r="AV25" s="175">
        <v>59</v>
      </c>
      <c r="AW25" s="175">
        <v>77.31</v>
      </c>
      <c r="AX25" s="175">
        <v>62.6078525</v>
      </c>
      <c r="AY25" s="175">
        <v>0</v>
      </c>
      <c r="AZ25" s="175">
        <v>0</v>
      </c>
      <c r="BA25" s="175">
        <v>0</v>
      </c>
      <c r="BB25" s="175">
        <v>0</v>
      </c>
      <c r="BC25" s="175">
        <v>0</v>
      </c>
      <c r="BD25" s="175">
        <v>0</v>
      </c>
      <c r="BE25" s="176">
        <f>SUM(C25,I25,O25,U25,AA25,AG25,AM25,AS25,AY25)</f>
        <v>376</v>
      </c>
      <c r="BF25" s="177"/>
      <c r="BG25" s="178">
        <f t="shared" si="1"/>
        <v>476.41371</v>
      </c>
      <c r="BH25" s="177">
        <f t="shared" si="2"/>
        <v>78</v>
      </c>
      <c r="BI25" s="177"/>
      <c r="BJ25" s="178">
        <f t="shared" si="5"/>
        <v>72.754395</v>
      </c>
      <c r="BK25" s="179">
        <f t="shared" si="3"/>
        <v>549.168105</v>
      </c>
      <c r="BL25" s="180">
        <v>191.03972000000002</v>
      </c>
      <c r="BM25" s="179">
        <f t="shared" si="4"/>
        <v>-358.128385</v>
      </c>
    </row>
    <row r="26" spans="1:65" s="180" customFormat="1" ht="18">
      <c r="A26" s="173">
        <v>13</v>
      </c>
      <c r="B26" s="174" t="s">
        <v>3</v>
      </c>
      <c r="C26" s="175">
        <v>7</v>
      </c>
      <c r="D26" s="176">
        <v>19363.9</v>
      </c>
      <c r="E26" s="175">
        <v>8.23894</v>
      </c>
      <c r="F26" s="175">
        <v>27</v>
      </c>
      <c r="G26" s="175">
        <v>45762</v>
      </c>
      <c r="H26" s="175">
        <v>13.91206</v>
      </c>
      <c r="I26" s="175">
        <v>51</v>
      </c>
      <c r="J26" s="175">
        <v>41.96</v>
      </c>
      <c r="K26" s="175">
        <v>34.37578</v>
      </c>
      <c r="L26" s="175">
        <v>7</v>
      </c>
      <c r="M26" s="175">
        <v>10.5</v>
      </c>
      <c r="N26" s="175">
        <v>9.12959</v>
      </c>
      <c r="O26" s="175">
        <v>10</v>
      </c>
      <c r="P26" s="175">
        <v>8.5</v>
      </c>
      <c r="Q26" s="175">
        <v>15.48374</v>
      </c>
      <c r="R26" s="175">
        <v>6</v>
      </c>
      <c r="S26" s="175">
        <v>5.45</v>
      </c>
      <c r="T26" s="175">
        <v>12.26685</v>
      </c>
      <c r="U26" s="175">
        <v>29</v>
      </c>
      <c r="V26" s="175">
        <v>31.19</v>
      </c>
      <c r="W26" s="175">
        <v>18.72725</v>
      </c>
      <c r="X26" s="175">
        <v>0</v>
      </c>
      <c r="Y26" s="175">
        <v>0</v>
      </c>
      <c r="Z26" s="175">
        <v>0</v>
      </c>
      <c r="AA26" s="175">
        <v>59</v>
      </c>
      <c r="AB26" s="175">
        <v>49529</v>
      </c>
      <c r="AC26" s="175">
        <v>13.30751</v>
      </c>
      <c r="AD26" s="175">
        <v>121</v>
      </c>
      <c r="AE26" s="175">
        <v>18667</v>
      </c>
      <c r="AF26" s="175">
        <v>19.22014</v>
      </c>
      <c r="AG26" s="175">
        <v>59</v>
      </c>
      <c r="AH26" s="175">
        <v>105.944</v>
      </c>
      <c r="AI26" s="175">
        <v>70.72909</v>
      </c>
      <c r="AJ26" s="175">
        <v>9</v>
      </c>
      <c r="AK26" s="175">
        <v>49.6</v>
      </c>
      <c r="AL26" s="175">
        <v>50.46833</v>
      </c>
      <c r="AM26" s="175">
        <v>27</v>
      </c>
      <c r="AN26" s="175">
        <v>51.19</v>
      </c>
      <c r="AO26" s="175">
        <v>41.85967</v>
      </c>
      <c r="AP26" s="175">
        <v>3</v>
      </c>
      <c r="AQ26" s="175">
        <v>7.75</v>
      </c>
      <c r="AR26" s="175">
        <v>6.02107</v>
      </c>
      <c r="AS26" s="175">
        <v>181</v>
      </c>
      <c r="AT26" s="175">
        <v>247.691</v>
      </c>
      <c r="AU26" s="175">
        <v>231.32917</v>
      </c>
      <c r="AV26" s="175">
        <v>44</v>
      </c>
      <c r="AW26" s="175">
        <v>50.2</v>
      </c>
      <c r="AX26" s="175">
        <v>32.15779</v>
      </c>
      <c r="AY26" s="175">
        <v>0</v>
      </c>
      <c r="AZ26" s="175">
        <v>0</v>
      </c>
      <c r="BA26" s="175">
        <v>0</v>
      </c>
      <c r="BB26" s="175">
        <v>0</v>
      </c>
      <c r="BC26" s="175">
        <v>0</v>
      </c>
      <c r="BD26" s="175">
        <v>0</v>
      </c>
      <c r="BE26" s="176">
        <f t="shared" si="0"/>
        <v>423</v>
      </c>
      <c r="BF26" s="177"/>
      <c r="BG26" s="178">
        <f t="shared" si="1"/>
        <v>434.05115</v>
      </c>
      <c r="BH26" s="177">
        <f t="shared" si="2"/>
        <v>217</v>
      </c>
      <c r="BI26" s="177"/>
      <c r="BJ26" s="178">
        <f t="shared" si="5"/>
        <v>143.17583</v>
      </c>
      <c r="BK26" s="179">
        <f t="shared" si="3"/>
        <v>577.22698</v>
      </c>
      <c r="BL26" s="180">
        <v>281.16962</v>
      </c>
      <c r="BM26" s="179">
        <f t="shared" si="4"/>
        <v>-296.05736</v>
      </c>
    </row>
    <row r="27" spans="1:62" s="117" customFormat="1" ht="16.5">
      <c r="A27" s="123"/>
      <c r="B27" s="124" t="s">
        <v>14</v>
      </c>
      <c r="C27" s="125">
        <f>SUM(C14:C26)</f>
        <v>368</v>
      </c>
      <c r="D27" s="125">
        <f aca="true" t="shared" si="6" ref="D27:BJ27">SUM(D14:D26)</f>
        <v>845777.259900285</v>
      </c>
      <c r="E27" s="125">
        <f t="shared" si="6"/>
        <v>335.79057000000006</v>
      </c>
      <c r="F27" s="125">
        <f t="shared" si="6"/>
        <v>250</v>
      </c>
      <c r="G27" s="125">
        <f t="shared" si="6"/>
        <v>480321.90727146924</v>
      </c>
      <c r="H27" s="125">
        <f>SUM(H14:H26)</f>
        <v>180.32413499999998</v>
      </c>
      <c r="I27" s="125">
        <f t="shared" si="6"/>
        <v>666</v>
      </c>
      <c r="J27" s="125">
        <f t="shared" si="6"/>
        <v>109956.29873420167</v>
      </c>
      <c r="K27" s="125">
        <f t="shared" si="6"/>
        <v>395.29673999999994</v>
      </c>
      <c r="L27" s="125">
        <f t="shared" si="6"/>
        <v>258</v>
      </c>
      <c r="M27" s="125">
        <f t="shared" si="6"/>
        <v>30541.88085042017</v>
      </c>
      <c r="N27" s="125">
        <f t="shared" si="6"/>
        <v>181.33532</v>
      </c>
      <c r="O27" s="125">
        <f t="shared" si="6"/>
        <v>427</v>
      </c>
      <c r="P27" s="125">
        <f t="shared" si="6"/>
        <v>10031.143903225802</v>
      </c>
      <c r="Q27" s="125">
        <f t="shared" si="6"/>
        <v>393.99804</v>
      </c>
      <c r="R27" s="125">
        <f t="shared" si="6"/>
        <v>175</v>
      </c>
      <c r="S27" s="125">
        <f t="shared" si="6"/>
        <v>1190.7282848635234</v>
      </c>
      <c r="T27" s="125">
        <f t="shared" si="6"/>
        <v>149.340935</v>
      </c>
      <c r="U27" s="125">
        <f t="shared" si="6"/>
        <v>139</v>
      </c>
      <c r="V27" s="125">
        <f t="shared" si="6"/>
        <v>5587.928218323586</v>
      </c>
      <c r="W27" s="125">
        <f t="shared" si="6"/>
        <v>140.344476</v>
      </c>
      <c r="X27" s="125">
        <f t="shared" si="6"/>
        <v>33</v>
      </c>
      <c r="Y27" s="125">
        <f t="shared" si="6"/>
        <v>7275.316196078431</v>
      </c>
      <c r="Z27" s="125">
        <f t="shared" si="6"/>
        <v>22.082079999999998</v>
      </c>
      <c r="AA27" s="125">
        <f t="shared" si="6"/>
        <v>159</v>
      </c>
      <c r="AB27" s="125">
        <f t="shared" si="6"/>
        <v>289871.49363059166</v>
      </c>
      <c r="AC27" s="125">
        <f t="shared" si="6"/>
        <v>93.96175</v>
      </c>
      <c r="AD27" s="125">
        <f t="shared" si="6"/>
        <v>211</v>
      </c>
      <c r="AE27" s="125">
        <f t="shared" si="6"/>
        <v>147357.42287157287</v>
      </c>
      <c r="AF27" s="125">
        <f t="shared" si="6"/>
        <v>64.09159</v>
      </c>
      <c r="AG27" s="125">
        <f t="shared" si="6"/>
        <v>326</v>
      </c>
      <c r="AH27" s="125">
        <f t="shared" si="6"/>
        <v>75737.0704173291</v>
      </c>
      <c r="AI27" s="125">
        <f t="shared" si="6"/>
        <v>459.6118399999999</v>
      </c>
      <c r="AJ27" s="125">
        <f t="shared" si="6"/>
        <v>96</v>
      </c>
      <c r="AK27" s="125">
        <f t="shared" si="6"/>
        <v>2432.819594758065</v>
      </c>
      <c r="AL27" s="125">
        <f t="shared" si="6"/>
        <v>109.5917325</v>
      </c>
      <c r="AM27" s="125">
        <f t="shared" si="6"/>
        <v>718</v>
      </c>
      <c r="AN27" s="125">
        <f t="shared" si="6"/>
        <v>705.5548093926711</v>
      </c>
      <c r="AO27" s="125">
        <f t="shared" si="6"/>
        <v>1229.519705</v>
      </c>
      <c r="AP27" s="125">
        <f t="shared" si="6"/>
        <v>332</v>
      </c>
      <c r="AQ27" s="125">
        <f t="shared" si="6"/>
        <v>247.3440589305839</v>
      </c>
      <c r="AR27" s="137">
        <f t="shared" si="6"/>
        <v>493.30302675769997</v>
      </c>
      <c r="AS27" s="125">
        <f t="shared" si="6"/>
        <v>2096</v>
      </c>
      <c r="AT27" s="125">
        <f t="shared" si="6"/>
        <v>3981.049203</v>
      </c>
      <c r="AU27" s="125">
        <f t="shared" si="6"/>
        <v>2808.351069</v>
      </c>
      <c r="AV27" s="125">
        <f t="shared" si="6"/>
        <v>961</v>
      </c>
      <c r="AW27" s="125">
        <f t="shared" si="6"/>
        <v>878.3414524739585</v>
      </c>
      <c r="AX27" s="125">
        <f t="shared" si="6"/>
        <v>860.0507998051002</v>
      </c>
      <c r="AY27" s="125">
        <f t="shared" si="6"/>
        <v>0</v>
      </c>
      <c r="AZ27" s="125">
        <f t="shared" si="6"/>
        <v>0</v>
      </c>
      <c r="BA27" s="125">
        <f t="shared" si="6"/>
        <v>0</v>
      </c>
      <c r="BB27" s="125">
        <f t="shared" si="6"/>
        <v>0</v>
      </c>
      <c r="BC27" s="125">
        <f t="shared" si="6"/>
        <v>0</v>
      </c>
      <c r="BD27" s="125">
        <f t="shared" si="6"/>
        <v>0</v>
      </c>
      <c r="BE27" s="126">
        <f>SUM(BE14:BE26)</f>
        <v>4899</v>
      </c>
      <c r="BF27" s="125">
        <f t="shared" si="6"/>
        <v>0</v>
      </c>
      <c r="BG27" s="125">
        <f t="shared" si="6"/>
        <v>5856.8741899999995</v>
      </c>
      <c r="BH27" s="126">
        <f>SUM(BH14:BH26)</f>
        <v>2316</v>
      </c>
      <c r="BI27" s="125">
        <f t="shared" si="6"/>
        <v>0</v>
      </c>
      <c r="BJ27" s="125">
        <f t="shared" si="6"/>
        <v>2019.3553240627996</v>
      </c>
    </row>
    <row r="28" spans="1:60" ht="15">
      <c r="A28" s="34"/>
      <c r="B28" s="35"/>
      <c r="BE28" s="45"/>
      <c r="BH28" s="45"/>
    </row>
    <row r="29" spans="2:50" s="127" customFormat="1" ht="18">
      <c r="B29" s="12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</row>
    <row r="30" s="127" customFormat="1" ht="15">
      <c r="B30" s="128"/>
    </row>
    <row r="32" spans="57:60" ht="15">
      <c r="BE32" s="45">
        <v>1584</v>
      </c>
      <c r="BH32" s="45">
        <v>1224</v>
      </c>
    </row>
    <row r="33" spans="57:60" ht="15">
      <c r="BE33" s="45">
        <f>BE32-BE27</f>
        <v>-3315</v>
      </c>
      <c r="BH33" s="45">
        <f>BH32-BH27</f>
        <v>-1092</v>
      </c>
    </row>
  </sheetData>
  <sheetProtection/>
  <mergeCells count="91">
    <mergeCell ref="C10:H10"/>
    <mergeCell ref="A10:A12"/>
    <mergeCell ref="B10:B12"/>
    <mergeCell ref="AL12:AL13"/>
    <mergeCell ref="R12:S12"/>
    <mergeCell ref="O10:T10"/>
    <mergeCell ref="AI12:AI13"/>
    <mergeCell ref="O11:Q11"/>
    <mergeCell ref="R11:T11"/>
    <mergeCell ref="U11:W11"/>
    <mergeCell ref="C12:D12"/>
    <mergeCell ref="C11:E11"/>
    <mergeCell ref="F11:H11"/>
    <mergeCell ref="F12:G12"/>
    <mergeCell ref="Z12:Z13"/>
    <mergeCell ref="U10:Z10"/>
    <mergeCell ref="I9:N9"/>
    <mergeCell ref="BD12:BD13"/>
    <mergeCell ref="I12:J12"/>
    <mergeCell ref="I11:K11"/>
    <mergeCell ref="L11:N11"/>
    <mergeCell ref="L12:M12"/>
    <mergeCell ref="O12:P12"/>
    <mergeCell ref="A2:T2"/>
    <mergeCell ref="A4:T4"/>
    <mergeCell ref="A6:T6"/>
    <mergeCell ref="C9:H9"/>
    <mergeCell ref="AJ12:AK12"/>
    <mergeCell ref="O9:T9"/>
    <mergeCell ref="U9:Z9"/>
    <mergeCell ref="I10:N10"/>
    <mergeCell ref="AA12:AB12"/>
    <mergeCell ref="AD12:AE12"/>
    <mergeCell ref="AC12:AC13"/>
    <mergeCell ref="U12:V12"/>
    <mergeCell ref="X12:Y12"/>
    <mergeCell ref="X11:Z11"/>
    <mergeCell ref="AA9:AF9"/>
    <mergeCell ref="AA10:AF10"/>
    <mergeCell ref="AG11:AI11"/>
    <mergeCell ref="AJ11:AL11"/>
    <mergeCell ref="AG9:AL9"/>
    <mergeCell ref="AA11:AC11"/>
    <mergeCell ref="AD11:AF11"/>
    <mergeCell ref="AG10:AL10"/>
    <mergeCell ref="E12:E13"/>
    <mergeCell ref="H12:H13"/>
    <mergeCell ref="K12:K13"/>
    <mergeCell ref="N12:N13"/>
    <mergeCell ref="Q12:Q13"/>
    <mergeCell ref="T12:T13"/>
    <mergeCell ref="W12:W13"/>
    <mergeCell ref="AF12:AF13"/>
    <mergeCell ref="AG12:AH12"/>
    <mergeCell ref="AM10:AR10"/>
    <mergeCell ref="AS10:AX10"/>
    <mergeCell ref="AS11:AU11"/>
    <mergeCell ref="AV11:AX11"/>
    <mergeCell ref="AM11:AO11"/>
    <mergeCell ref="AP11:AR11"/>
    <mergeCell ref="AM12:AN12"/>
    <mergeCell ref="AP12:AQ12"/>
    <mergeCell ref="AO12:AO13"/>
    <mergeCell ref="AR12:AR13"/>
    <mergeCell ref="AS12:AT12"/>
    <mergeCell ref="AV12:AW12"/>
    <mergeCell ref="AY10:BD10"/>
    <mergeCell ref="AY11:BA11"/>
    <mergeCell ref="BB11:BD11"/>
    <mergeCell ref="AY12:AZ12"/>
    <mergeCell ref="BB12:BC12"/>
    <mergeCell ref="AU12:AU13"/>
    <mergeCell ref="AX12:AX13"/>
    <mergeCell ref="BA12:BA13"/>
    <mergeCell ref="BE10:BJ10"/>
    <mergeCell ref="BE11:BG11"/>
    <mergeCell ref="BH11:BJ11"/>
    <mergeCell ref="BE12:BF12"/>
    <mergeCell ref="BH12:BI12"/>
    <mergeCell ref="BG12:BG13"/>
    <mergeCell ref="BJ12:BJ13"/>
    <mergeCell ref="U2:AL2"/>
    <mergeCell ref="U4:AL4"/>
    <mergeCell ref="U6:AL6"/>
    <mergeCell ref="AM2:BJ2"/>
    <mergeCell ref="AM4:BJ4"/>
    <mergeCell ref="AM6:BJ6"/>
    <mergeCell ref="AS9:AX9"/>
    <mergeCell ref="AY9:BD9"/>
    <mergeCell ref="BE9:BJ9"/>
    <mergeCell ref="AM9:AR9"/>
  </mergeCells>
  <conditionalFormatting sqref="AY14:BD26">
    <cfRule type="cellIs" priority="1" dxfId="0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Jalpaiguri Zilla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</dc:creator>
  <cp:keywords/>
  <dc:description/>
  <cp:lastModifiedBy>NREGA-SA</cp:lastModifiedBy>
  <cp:lastPrinted>2011-12-27T07:34:07Z</cp:lastPrinted>
  <dcterms:created xsi:type="dcterms:W3CDTF">2006-05-18T07:00:18Z</dcterms:created>
  <dcterms:modified xsi:type="dcterms:W3CDTF">2011-12-27T07:34:20Z</dcterms:modified>
  <cp:category/>
  <cp:version/>
  <cp:contentType/>
  <cp:contentStatus/>
</cp:coreProperties>
</file>